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2675" activeTab="0"/>
  </bookViews>
  <sheets>
    <sheet name="Financijski plan 2020-2022" sheetId="1" r:id="rId1"/>
    <sheet name="Operativni plan 2020-2022" sheetId="2" r:id="rId2"/>
  </sheets>
  <externalReferences>
    <externalReference r:id="rId5"/>
    <externalReference r:id="rId6"/>
  </externalReferences>
  <definedNames>
    <definedName name="_xlnm._FilterDatabase" localSheetId="1" hidden="1">'Operativni plan 2020-2022'!$A$2:$K$691</definedName>
    <definedName name="_xlfn.SUMIFS" hidden="1">#NAME?</definedName>
    <definedName name="DAT6">#REF!</definedName>
    <definedName name="List1" localSheetId="0">[2]!Lista</definedName>
    <definedName name="List1">[2]!Lista</definedName>
    <definedName name="_xlnm.Print_Area" localSheetId="0">'Financijski plan 2020-2022'!$A$1:$E$343</definedName>
    <definedName name="_xlnm.Print_Area" localSheetId="1">'Operativni plan 2020-2022'!$A$1:$K$711</definedName>
    <definedName name="_xlnm.Print_Titles" localSheetId="1">'Operativni plan 2020-2022'!$1:$1</definedName>
  </definedNames>
  <calcPr fullCalcOnLoad="1"/>
</workbook>
</file>

<file path=xl/sharedStrings.xml><?xml version="1.0" encoding="utf-8"?>
<sst xmlns="http://schemas.openxmlformats.org/spreadsheetml/2006/main" count="4793" uniqueCount="940">
  <si>
    <t>HRVATSKA VATROGASNA ZAJEDNICA</t>
  </si>
  <si>
    <t>ZAGREB, SELSKA CESTA 90A</t>
  </si>
  <si>
    <t>PRIHODI</t>
  </si>
  <si>
    <t xml:space="preserve">PRIHOD IZ DRŽAVNOG PRORAČUNA </t>
  </si>
  <si>
    <t xml:space="preserve">PRIHOD OD DONACIJA </t>
  </si>
  <si>
    <t xml:space="preserve">UKUPNO </t>
  </si>
  <si>
    <t>RASHODI</t>
  </si>
  <si>
    <t xml:space="preserve">Izvor 11 Opći prihodi i primici </t>
  </si>
  <si>
    <t>A554000</t>
  </si>
  <si>
    <t>ADMINISTRACIJA I UPRAVLJANJE</t>
  </si>
  <si>
    <t>Plaće za redovan rad</t>
  </si>
  <si>
    <t>Plaće za prekovremeni rad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</si>
  <si>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</si>
  <si>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</si>
  <si>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</si>
  <si>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</si>
  <si>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</si>
  <si>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 xml:space="preserve">Stručno usavršavanje 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</si>
  <si>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</si>
  <si>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</si>
  <si>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</si>
  <si>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</si>
  <si>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</si>
  <si>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</si>
  <si>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</si>
  <si>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</si>
  <si>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</si>
  <si>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</si>
  <si>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</si>
  <si>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</si>
  <si>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</si>
  <si>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</si>
  <si>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</si>
  <si>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</si>
  <si>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</si>
  <si>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</si>
  <si>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</si>
  <si>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</si>
  <si>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</si>
  <si>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</si>
  <si>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</si>
  <si>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</si>
  <si>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Ostali nespomenuti financijski rashodi</t>
  </si>
  <si>
    <t>Naknade šteta pravnim i fizičkim osobama</t>
  </si>
  <si>
    <t>Uredska oprema i namještaj</t>
  </si>
  <si>
    <t>Komunikacijska oprema</t>
  </si>
  <si>
    <t>Uređaji, strojevi i oprema za ostale namjene</t>
  </si>
  <si>
    <t>Prijevozna sredstva u cestovnom prometu</t>
  </si>
  <si>
    <t>A554001</t>
  </si>
  <si>
    <t>PREVENTIVNA ZAŠTITA I GAŠENJE POŽARA (NACIONALNI ODBOR)</t>
  </si>
  <si>
    <t>Stručno usavršavanje</t>
  </si>
  <si>
    <t>Materijal i sirovine</t>
  </si>
  <si>
    <t>Tekuće donacije u novcu</t>
  </si>
  <si>
    <t>A554002</t>
  </si>
  <si>
    <t>OSPOSOBLJAVANJE VATROGASACA HRVATSKE VATROGASNE ZAJEDNICE</t>
  </si>
  <si>
    <t xml:space="preserve">Zakupnine i najamnine </t>
  </si>
  <si>
    <t xml:space="preserve">Zdravstvene i veterinarske usluge </t>
  </si>
  <si>
    <t>A554003</t>
  </si>
  <si>
    <t xml:space="preserve">PROTUPOŽARNA PREVENTIVA, PROMIDŽBA I IZDAVAŠTVO </t>
  </si>
  <si>
    <t xml:space="preserve">Ostale nespomenute izložbene vrijednosti </t>
  </si>
  <si>
    <t>K554006</t>
  </si>
  <si>
    <t xml:space="preserve">INFORMATIZACIJA </t>
  </si>
  <si>
    <t>Licence</t>
  </si>
  <si>
    <t>Kapitalne donacije neprofitnim organizacijama</t>
  </si>
  <si>
    <t xml:space="preserve">UKUPNO IZVOR 11 </t>
  </si>
  <si>
    <t xml:space="preserve">Izvor 12 Sredstva učešća za pomoći </t>
  </si>
  <si>
    <t xml:space="preserve">Uredska oprema i namještaj </t>
  </si>
  <si>
    <t xml:space="preserve">UKUPNO IZVOR 12 </t>
  </si>
  <si>
    <t xml:space="preserve">Izvor 31 Vlastiti prihodi </t>
  </si>
  <si>
    <t>UKUPNO IZVOR 31</t>
  </si>
  <si>
    <t xml:space="preserve">Izvor 43  Ostali prihodi za posebne namjene  </t>
  </si>
  <si>
    <t>A554004</t>
  </si>
  <si>
    <t xml:space="preserve">OSPOSOBLJAVANJE I OPREMA ZA POTREBE VATROGASNIH INTERVENCIJA </t>
  </si>
  <si>
    <t>Oprema za održavanje i zaštitu</t>
  </si>
  <si>
    <t>UKUPNO IZVOR 43</t>
  </si>
  <si>
    <t xml:space="preserve">Izvor 61 Donacije </t>
  </si>
  <si>
    <t>UKUPNO IZVOR 61</t>
  </si>
  <si>
    <t>UKUPNO 21908  HVZ</t>
  </si>
  <si>
    <t>.</t>
  </si>
  <si>
    <t>Opis troška</t>
  </si>
  <si>
    <t>Konto</t>
  </si>
  <si>
    <t>Odgovorna osoba</t>
  </si>
  <si>
    <t>I.</t>
  </si>
  <si>
    <t>TOČKA  I</t>
  </si>
  <si>
    <t>Osiguranje spremnosti i pripravnosti vatrogasnih postrojbi</t>
  </si>
  <si>
    <t>I.1.</t>
  </si>
  <si>
    <t>I.1.1.</t>
  </si>
  <si>
    <t>I.1.1.1.</t>
  </si>
  <si>
    <t>1.</t>
  </si>
  <si>
    <t>2.</t>
  </si>
  <si>
    <t>3.</t>
  </si>
  <si>
    <t>4.</t>
  </si>
  <si>
    <t>Nadzor osposobljavanja za vatrogasna zvanja i voditelje vatrogasne mladeži</t>
  </si>
  <si>
    <t>5.</t>
  </si>
  <si>
    <t>I.1.2.</t>
  </si>
  <si>
    <t>Seminari, savjetovanja, stručni skupovi, tečajevi i vatrogasna natjecanja</t>
  </si>
  <si>
    <t>I.1.2.1.</t>
  </si>
  <si>
    <t>Stručni skup u suorganizaciji HVZ  (Opatija)</t>
  </si>
  <si>
    <t xml:space="preserve">Službena putovanja zaposlenih </t>
  </si>
  <si>
    <t>MS</t>
  </si>
  <si>
    <t>I.1.2.2.</t>
  </si>
  <si>
    <t>Službena putovanja osoba izvan radnog odnosa (bruto)</t>
  </si>
  <si>
    <t>Državno natjecanje vatrogasaca</t>
  </si>
  <si>
    <t xml:space="preserve">Naknada troškova službenog putovanja sudaca i voditeljstva - dnevnice </t>
  </si>
  <si>
    <t xml:space="preserve">Troškovi službenih putovanja - dnevnice </t>
  </si>
  <si>
    <t>Kemijski WC-i</t>
  </si>
  <si>
    <t>Prva pomoć i Crveni Križ</t>
  </si>
  <si>
    <t>Državno natjecanje vatrogasne mladeži</t>
  </si>
  <si>
    <t xml:space="preserve">Prijevoz sudaca i drugi prijevozi u organizaciji natjecanja </t>
  </si>
  <si>
    <t xml:space="preserve">Pehari za državno natjecanje </t>
  </si>
  <si>
    <t>Osiguranje na državnom natjecanju</t>
  </si>
  <si>
    <t>Kup HVZ</t>
  </si>
  <si>
    <t>Troškovi sudačkih komisija</t>
  </si>
  <si>
    <t>Priprema za međunarodno natjecanje</t>
  </si>
  <si>
    <t>Troškovi prijevoza opreme</t>
  </si>
  <si>
    <t>Osobna vatrogasna oprema: košulje, cipele, vatrogasne odore, oznake - HVZ</t>
  </si>
  <si>
    <t>Nastup natjecateljskih odjeljenja u inozemstvu</t>
  </si>
  <si>
    <t>Stručni nadzor</t>
  </si>
  <si>
    <t>Provoditi stručni nadzor vatrogasnih postrojbi</t>
  </si>
  <si>
    <t>II.</t>
  </si>
  <si>
    <t xml:space="preserve">TOČKA II </t>
  </si>
  <si>
    <t>Razvoj tehničko-tehnološke opremljenosti i djelotvornog sustava praćenja rada, dojave i uzbunjivanja vatrogasnih postrojbi</t>
  </si>
  <si>
    <t>II.1.</t>
  </si>
  <si>
    <t>Razvijati i unapređivati djelotvoran sustav obnavljanja vatrogasne tehnike i opreme za vatrogasne postrojbe</t>
  </si>
  <si>
    <t>II.1.1.</t>
  </si>
  <si>
    <t xml:space="preserve">Pomagati u nabavci vatrogasne opreme i tehnike vatrogasnim postrojbama </t>
  </si>
  <si>
    <t>II.1.1.1.</t>
  </si>
  <si>
    <t xml:space="preserve">Pomaganje u nabavci tehnike, opreme i sredstava namijenjenih za vatrogasne intervencije iz sredstva premije osiguranja temeljem mjerila </t>
  </si>
  <si>
    <t>II.1.1.2.</t>
  </si>
  <si>
    <t>Pomaganje vatrogastva na područjima od posebne državne skrbi iz sredstava premije osiguranja temeljem mjerila</t>
  </si>
  <si>
    <t>Sred.za opremu s obilježjem  kratkotrajne imovine i tekući rashodi temeljem mjerila - PPDS</t>
  </si>
  <si>
    <t>Kapitalne donacije za pomaganje vatrogastva na područjima od posebne državne skrbi iz sredstava premije osiguranja temeljem mjerila</t>
  </si>
  <si>
    <t>II.2.</t>
  </si>
  <si>
    <t>II.2.1.</t>
  </si>
  <si>
    <t>II.2.1.1.</t>
  </si>
  <si>
    <t>II.2.1.2.</t>
  </si>
  <si>
    <t>II.2.2.</t>
  </si>
  <si>
    <t>Izdavanje vatrogasnih iskaznica</t>
  </si>
  <si>
    <t>II.2.2.1.</t>
  </si>
  <si>
    <t>III</t>
  </si>
  <si>
    <t>TOČKA III</t>
  </si>
  <si>
    <t>Unapređenje vatrogasne preventive, jačanje statusa i skrb o pomlađivanju i vatrogasnoj baštini vatrogasnih i strukovnih organizacija</t>
  </si>
  <si>
    <t>III.1.</t>
  </si>
  <si>
    <t>Zastupanje strukovnih interesa i implementacija podzakonskih akata, te usklađivanje djelovanja s ostalim organizacijama iz područja vatrogastva i zaštite od požara</t>
  </si>
  <si>
    <t>III.1.1.</t>
  </si>
  <si>
    <t xml:space="preserve">Predlagati donošenje novih i izmjene  postojećih podzakonskih akata </t>
  </si>
  <si>
    <t>III.1.1.1.</t>
  </si>
  <si>
    <t>Trajno unapređivati organizaciju i rad stručne službe HVZ, te usklađivati normativne akte sukladno zakonu</t>
  </si>
  <si>
    <t>Stručno usavršavanje zaposlenika</t>
  </si>
  <si>
    <t>Uredski materijal</t>
  </si>
  <si>
    <t>Literatura (publik, časop, glas, knjige i ostalo)</t>
  </si>
  <si>
    <t>Plin</t>
  </si>
  <si>
    <t>Motorni benzin i dizel gorivo</t>
  </si>
  <si>
    <t xml:space="preserve">Materijal i dijelovi za tekuće i investicijsko održavanje, sitan inventar, službena i zaštitna odjeća </t>
  </si>
  <si>
    <t>Usluge telefona, telefaksa</t>
  </si>
  <si>
    <t>Usluge interneta</t>
  </si>
  <si>
    <t>Ostale usluge tekućeg i investicionog održavanja</t>
  </si>
  <si>
    <t>Tisak, tiskovni oglasi u novinama</t>
  </si>
  <si>
    <t xml:space="preserve">Promidžbeni materijal </t>
  </si>
  <si>
    <t>Ostale usluge promidžbe i informiranja</t>
  </si>
  <si>
    <t xml:space="preserve">Opskrba vodom </t>
  </si>
  <si>
    <t>Iznošenje i odvoz smeća</t>
  </si>
  <si>
    <t>Pričuva</t>
  </si>
  <si>
    <t>Ostale komunalne usluge</t>
  </si>
  <si>
    <t>Zakupnine i najamnine za građevinske objekte</t>
  </si>
  <si>
    <t xml:space="preserve">Zakupnine i najamnine za opremu </t>
  </si>
  <si>
    <t>Usluge odvjet.i pravnog savjetovanja</t>
  </si>
  <si>
    <t>Usl agenc, stud servisa (prijepisi, prijevodi i drugo)</t>
  </si>
  <si>
    <t>Ostale intelektualne usluge</t>
  </si>
  <si>
    <t>Grafičke i tiskarske usluge, usl.uvezivanja i slično</t>
  </si>
  <si>
    <t>Usluge pri registraciji prijevoznih sredstava</t>
  </si>
  <si>
    <t>Usluge čišćenja, pranja i slično</t>
  </si>
  <si>
    <t xml:space="preserve">Usluge čuvanja imovine i osoba </t>
  </si>
  <si>
    <t>Naknade troškova osobama izvan radnog odnosa  za stalne i povremena radna tijela</t>
  </si>
  <si>
    <t xml:space="preserve">Pristojbe i naknade </t>
  </si>
  <si>
    <t>Bankarske usluge i us.platnog prometa</t>
  </si>
  <si>
    <t xml:space="preserve">Porez na automobile </t>
  </si>
  <si>
    <t xml:space="preserve">Kapitalni izdaci </t>
  </si>
  <si>
    <t>Ekonomat troškovi otpreme robe i telefon</t>
  </si>
  <si>
    <t>Odlikovanja za najpothvat</t>
  </si>
  <si>
    <t xml:space="preserve">Alati za odlikovanja i priznanja </t>
  </si>
  <si>
    <t>Izdavanje priručnika, stručnih tiskovina i edukacijskih filmova putem ekonomata  HVZ</t>
  </si>
  <si>
    <t>III.2.</t>
  </si>
  <si>
    <t>Ustrojavanje djelotvornog sustava suradnje s ostalim odgovornim organizacijama u RH te vatrogasnim organizacijama u inozemstvu putem Međunarodne zajednice vatrogasnih i spasilačkih službi (CTIF)</t>
  </si>
  <si>
    <t>III.2.1.</t>
  </si>
  <si>
    <t>III.2.1.1.</t>
  </si>
  <si>
    <t>Sudjelovanje i koordinacija sudjelovanja na međunarodnim savjetovanjima, odborima i radnim tijelima  CTIF-a</t>
  </si>
  <si>
    <t>Članarina CTIF-a</t>
  </si>
  <si>
    <t xml:space="preserve">Naknade tr. osobama izvan radnog odnosa </t>
  </si>
  <si>
    <t xml:space="preserve">Trošak službenih putovanja  zaposlenih </t>
  </si>
  <si>
    <t>Savjetovanja podržana od CTIF-a, stručni skupovi i posjeti, odbori i radne grupe CTIF-a</t>
  </si>
  <si>
    <t>III.2.2.</t>
  </si>
  <si>
    <t>Nadzor i praćenje sustava zaštite od požara i vatrogastva i koordinacija nadležnih tijela i službi putem Nacionalnog odbora za preventivnu zaštitu i gašenje požara</t>
  </si>
  <si>
    <t>III.2.2.1.</t>
  </si>
  <si>
    <t>III.3.</t>
  </si>
  <si>
    <t>Organizacija preventivne i informativno-promidžbene djelatnosti</t>
  </si>
  <si>
    <t>III.3.1.</t>
  </si>
  <si>
    <t>Promidžba vatrogasne djelatnosti</t>
  </si>
  <si>
    <t>III.3.1.1.</t>
  </si>
  <si>
    <t>NF</t>
  </si>
  <si>
    <t>III.3.1.2.</t>
  </si>
  <si>
    <t>Praćenje i distribuiranje novosti iz vatrogasne djelatnosti</t>
  </si>
  <si>
    <t>Odlasci na događaje</t>
  </si>
  <si>
    <t>III.3.1.3.</t>
  </si>
  <si>
    <t>Preventivno-promidžbene aktivnosti</t>
  </si>
  <si>
    <t>Pozivnice za svečanosti</t>
  </si>
  <si>
    <t>Mjesec zaštite od požara-promidžbeni artikli</t>
  </si>
  <si>
    <t>Nagrade za pobjednike likovno-literarnog natječaja</t>
  </si>
  <si>
    <t>III.3.1.4.</t>
  </si>
  <si>
    <t>Promocija vatrogasne povijesne baštine</t>
  </si>
  <si>
    <t>Prikupljanje i otkup povijesne građe</t>
  </si>
  <si>
    <t xml:space="preserve">Opremanje Muzeja </t>
  </si>
  <si>
    <t>Uredska oprema (stol, kazete, ormar)</t>
  </si>
  <si>
    <t xml:space="preserve">Usluge printanja , plastificiranja, kaširanja i dr. </t>
  </si>
  <si>
    <t>III.3.1.5.</t>
  </si>
  <si>
    <t>Organizacija i sudjelovanje na vatrogasnim vježbama</t>
  </si>
  <si>
    <t>III.3.2.</t>
  </si>
  <si>
    <t>Povećanje broja izdanih stručnih i informativnih članaka</t>
  </si>
  <si>
    <t>III.3.2.1.</t>
  </si>
  <si>
    <t>Izdavanje prigodnih stručnih izdanja, tiskovina, brošura</t>
  </si>
  <si>
    <t>III.5.</t>
  </si>
  <si>
    <t>Skrb o pomlađivanju i jačanje društvenog statusa vatrogasnih organizacija</t>
  </si>
  <si>
    <t>III.5.1.</t>
  </si>
  <si>
    <t>Kontinuiranim radom s mladeži pomlađivati dobrovoljna vatrogasna društva i djelovati na edukaciji mladeži i djece</t>
  </si>
  <si>
    <t>III.5.1.1.</t>
  </si>
  <si>
    <t>Organizacija Kampa vatrogasne mladeži u Fažani</t>
  </si>
  <si>
    <t>Sitni inventar za potrebe rada Kampa u Fažani</t>
  </si>
  <si>
    <t>Osiguranje polaznika Kampa vatrogas.mladeži</t>
  </si>
  <si>
    <t>Popravci, održavanje, intervencije</t>
  </si>
  <si>
    <t>Voda</t>
  </si>
  <si>
    <t>Komunalna naknada Općini Fažana</t>
  </si>
  <si>
    <t>Naknada za hrvatske vode</t>
  </si>
  <si>
    <t>Odvoz smeća</t>
  </si>
  <si>
    <t>Deratizacija i dezinsekcija u Fažani</t>
  </si>
  <si>
    <t>III.5.1.2.</t>
  </si>
  <si>
    <t>III.5.1.3.</t>
  </si>
  <si>
    <t>Organiziranje obuke voditelja vatrogasne mladeži te certificiranje predavača</t>
  </si>
  <si>
    <t>Savjetovanje voditelja vatrogasne mladeži</t>
  </si>
  <si>
    <t>III.6.</t>
  </si>
  <si>
    <t>Kroz različite društvene aktivnosti propagirati vatrogasnu struku</t>
  </si>
  <si>
    <t xml:space="preserve">III.6.1. </t>
  </si>
  <si>
    <t>Susreti u organizaciji Hrvatske vatrogasne zajednice</t>
  </si>
  <si>
    <t xml:space="preserve">III.6.1.1. </t>
  </si>
  <si>
    <t>Organiziranje tradicionalnog susreta puhačkih orkestara</t>
  </si>
  <si>
    <t>Susret vatrogasnih puhačkih orkestara</t>
  </si>
  <si>
    <t>III.6.1.2.</t>
  </si>
  <si>
    <t>Organiziranje tradicionalnog hodočašća vatrogasaca u Mariju Bistricu</t>
  </si>
  <si>
    <t>Hodočašće vatrogasaca u Mariju Bistricu</t>
  </si>
  <si>
    <t xml:space="preserve">Ustrojavanje vatrogasnog vježbališta i Centra za ispitivanje vatrogasne tehnike u Stubičkoj slatini </t>
  </si>
  <si>
    <t>Izgradnja, opremanje i održavanje vatrogas.vježbališta u Stubičkoj Slatini</t>
  </si>
  <si>
    <t>IV.1.</t>
  </si>
  <si>
    <t>UKUP.</t>
  </si>
  <si>
    <t>SREDSTVA DONACIJA - OSOBNA V.OPREMA  (IZVOR 61)</t>
  </si>
  <si>
    <t>SREDSTVA PREMIJE OSIGURANJA  (IZVOR 43)</t>
  </si>
  <si>
    <t>SREDSTVA VLASTITIH PRIHODA  (IZVOR 31)</t>
  </si>
  <si>
    <t>Ustrojavanje i razvoj jedinstvenog informacijskog vatrogasnog sustava HVZ-a</t>
  </si>
  <si>
    <t>Skenovi - stari brojevi VV iz Nski</t>
  </si>
  <si>
    <t>Tisak kataloga muzeja</t>
  </si>
  <si>
    <t>Kotizacija HMD-u za sudjelovanje u Noći muzeja</t>
  </si>
  <si>
    <t>A554000-11</t>
  </si>
  <si>
    <t>A554001-11</t>
  </si>
  <si>
    <t>A554002-11</t>
  </si>
  <si>
    <t>A554003-11</t>
  </si>
  <si>
    <t>K554006-11</t>
  </si>
  <si>
    <t>ZB-12.</t>
  </si>
  <si>
    <t>Troškovi prijevoza većih muzejskih eksponata</t>
  </si>
  <si>
    <t>Državno natjecanje</t>
  </si>
  <si>
    <t xml:space="preserve">Osiguranje sudionika </t>
  </si>
  <si>
    <t>Diplome, pečati za državno natjecanje, koverte, vrećice i dr. potrošni mat.</t>
  </si>
  <si>
    <t>Trošak otvaranja i zatvaranja (muzički ansambl, mažoretkinje…)</t>
  </si>
  <si>
    <t xml:space="preserve">Funkcioniranje sustava za uzbunjivanje </t>
  </si>
  <si>
    <t>Smještaj sudaca i voditeljstva na državnom natjecanju</t>
  </si>
  <si>
    <t xml:space="preserve">Doznake organizatoru - suorganizacija </t>
  </si>
  <si>
    <t xml:space="preserve">Osiguranje osoba na susretu </t>
  </si>
  <si>
    <t xml:space="preserve">UKUPNO IZVOR 56 </t>
  </si>
  <si>
    <t>Izvor 56 Pomoći EU</t>
  </si>
  <si>
    <t xml:space="preserve">Plaće za prekovremeni rad </t>
  </si>
  <si>
    <t xml:space="preserve">Ostali rashodi za zaposlene </t>
  </si>
  <si>
    <t>Doprinos za MIO</t>
  </si>
  <si>
    <t xml:space="preserve">Doprinos za obvezno zdravstveno osiguranje </t>
  </si>
  <si>
    <t>Trošak zaposlenika za prijevoz na posao i s posla</t>
  </si>
  <si>
    <t>T554015</t>
  </si>
  <si>
    <t xml:space="preserve">Komunalne usluge </t>
  </si>
  <si>
    <t>Obilježja za državno natjecanje</t>
  </si>
  <si>
    <t>Uredski materijal za državno natjecanje</t>
  </si>
  <si>
    <t>Izvješće o radu</t>
  </si>
  <si>
    <t>Najam stadiona (1 dan)</t>
  </si>
  <si>
    <t>T554015-12</t>
  </si>
  <si>
    <t>Licence - ograničeno trajanje</t>
  </si>
  <si>
    <t>T554015-561</t>
  </si>
  <si>
    <t>Tisak promo materijala</t>
  </si>
  <si>
    <t>Kotizacija po 201 EUR - za vozače autobusa</t>
  </si>
  <si>
    <t>Mjesec zaštite od požara</t>
  </si>
  <si>
    <t>Projekti s vanjskim suradnicima (tisak)</t>
  </si>
  <si>
    <t>2 zaposlena za koordinaciju i izvješćivanje</t>
  </si>
  <si>
    <t xml:space="preserve">Ugovorne obveza predavačima </t>
  </si>
  <si>
    <t>OIB: 23382113149</t>
  </si>
  <si>
    <t>OPERATIVNI PROGRAM UČINKOVITI LJUDSKI POTENCIJALI 2014-2020 - JAČANJE ZNANJA I VJEŠTINA PRIPADNIKA VATROGASNIH ORGANIZACIJA U RH</t>
  </si>
  <si>
    <t>ZB-11.</t>
  </si>
  <si>
    <t>Ostale nespomenute usluge</t>
  </si>
  <si>
    <t xml:space="preserve">Prehrana tehničkog osoblja i dr. na Državnom natjecanju </t>
  </si>
  <si>
    <t>e_HVZ</t>
  </si>
  <si>
    <t>Kupnja računalnih licenci</t>
  </si>
  <si>
    <t>Rashodi za zaposlene</t>
  </si>
  <si>
    <t>Materijalni rashodi</t>
  </si>
  <si>
    <t>Financijski rashodi</t>
  </si>
  <si>
    <t>Ostali rashodi</t>
  </si>
  <si>
    <t>Rashodi za nabavu proizvedene dugotrajne imovine</t>
  </si>
  <si>
    <t>Rashodi za nabavu neproizvedene dugotrajne imovine</t>
  </si>
  <si>
    <t>..</t>
  </si>
  <si>
    <t>Naknade troškova za rad predstavničkih i izvršnih tijela, povjerenstava i slično, osiguranje, reprezentacija i ostali troškovi</t>
  </si>
  <si>
    <t>Njegovanje tradicije vatrogasnih susreta i natjecanja mladeži</t>
  </si>
  <si>
    <t>Tekuće donacije u naravi</t>
  </si>
  <si>
    <t>MS / DR</t>
  </si>
  <si>
    <t>4-43</t>
  </si>
  <si>
    <t>2-11</t>
  </si>
  <si>
    <t>1-11</t>
  </si>
  <si>
    <t>2-61</t>
  </si>
  <si>
    <t>6-11</t>
  </si>
  <si>
    <t>0-11</t>
  </si>
  <si>
    <t>15-561</t>
  </si>
  <si>
    <t>15-12</t>
  </si>
  <si>
    <t>3-11</t>
  </si>
  <si>
    <t xml:space="preserve">PROJEKCIJA ZA 2021. </t>
  </si>
  <si>
    <t xml:space="preserve">Refundacija troškova prijevoza putem zahtjeva VZ ili DVD-a </t>
  </si>
  <si>
    <t xml:space="preserve">Sudjelovanje inozemnih ekipa na državnom natjecanju </t>
  </si>
  <si>
    <t>MS / NJ</t>
  </si>
  <si>
    <t>Smještaj zaposlenika na Državnom natjecanju - u pripremi i natjecanju</t>
  </si>
  <si>
    <t>Osiguranje muzejske građe</t>
  </si>
  <si>
    <t>Troškovi povjerenstava za provedbu seminara i ispita za vatrogasne suce</t>
  </si>
  <si>
    <t>Troškovi  povjerenstva za provedbu seminara i ispita za vatrogasne suce</t>
  </si>
  <si>
    <t>Skupština i međunarodni simpozij CTIF-a</t>
  </si>
  <si>
    <t>Radni sastanci s  vatrogasnim zajednicama, vatrogasnim školama, organizacijama i ustanovama te sudjelovanje na ostalim događanjima u zemlji i inozemstvu (sajmovi, seminari, vježbe i sl.)</t>
  </si>
  <si>
    <t>I.1.3.</t>
  </si>
  <si>
    <t>Osposobljavanje vatrogasaca i vatrogasne mladeži putem vatrogasnih natjecanja</t>
  </si>
  <si>
    <t>I.1.3.1.</t>
  </si>
  <si>
    <t>I.1.3.2.</t>
  </si>
  <si>
    <t>Dnevnice sudaca i voditeljstva na državnom natjecanju te tehničkog osoblja</t>
  </si>
  <si>
    <t>I.1.3.3.</t>
  </si>
  <si>
    <t>I.1.3.4.</t>
  </si>
  <si>
    <t>2-51</t>
  </si>
  <si>
    <t>A554002-51</t>
  </si>
  <si>
    <t>Centralno obilježavanje Mjeseca zaštite od požara - trg bana J. Jelačića</t>
  </si>
  <si>
    <t>HRT pristojba</t>
  </si>
  <si>
    <t>Pravne osobe - edukatori</t>
  </si>
  <si>
    <t>Sudjelovanje na usavršavanjima, obukama i savjetovanjima i stručni posjeti u zemlji i inozemstvu</t>
  </si>
  <si>
    <t>Naknade troškova zaposlenima</t>
  </si>
  <si>
    <t>Naknade za prijevoz na posao i s posla i naknada za odvojeni život</t>
  </si>
  <si>
    <t>I.1.3.5.</t>
  </si>
  <si>
    <t>I.1.3.6.</t>
  </si>
  <si>
    <t>I.1.3.7.</t>
  </si>
  <si>
    <t>I.1.3.8.</t>
  </si>
  <si>
    <t>Troškovi kontrolora i 4 suca za 9 natjecanja, te kontrolora za 5 natjecanja "Fire combat"</t>
  </si>
  <si>
    <t xml:space="preserve">Tekuće donacije za nabavu tehnike, opreme i sredstava namijenjenih za vatrogasne intervencije iz sredstva premije osiguranja temeljem Mjerila </t>
  </si>
  <si>
    <t>Sukladno strategiji informatizacije vatrogastva RH, razvijati i unaprjeđivati jedinstveni informacijski vatrogasni sustav HVZ-a</t>
  </si>
  <si>
    <t>Održavanje i korisnička podrška za aplikacije "Praćenje vozila i osoba na intervencijama"</t>
  </si>
  <si>
    <t>Održavanje i korisnička podrška za aplikacije "UVI" i "Uzbunjivanje"</t>
  </si>
  <si>
    <t>Vlastito učešće u EU projektu eHVZ (15%)</t>
  </si>
  <si>
    <t>Sufinanciranje iz EU fonda za eHVZ(85%)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</si>
  <si>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</si>
  <si>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</si>
  <si>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</si>
  <si>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Namještaj za urede</t>
  </si>
  <si>
    <t>Računalna oprema (računala, monitori, periferija i sl.)</t>
  </si>
  <si>
    <t>Medalje i kutije koje se daju bez naknade</t>
  </si>
  <si>
    <t>Sitni inventar</t>
  </si>
  <si>
    <t>Suveniri Muzeja za prodaju</t>
  </si>
  <si>
    <t>Muzej hrvatskog vatrogastva u Varaždinu</t>
  </si>
  <si>
    <t>Folije za prozore i sl.</t>
  </si>
  <si>
    <t>Kapitalna ulaganja</t>
  </si>
  <si>
    <t>Kapitalna ulaganja - HOLISTIC</t>
  </si>
  <si>
    <t xml:space="preserve">Uredski i drugi razni materijal za izrade diploma, lente i slično </t>
  </si>
  <si>
    <t>Električna energija</t>
  </si>
  <si>
    <t>Aktiv./ Kap. proj. - izvor financiranja</t>
  </si>
  <si>
    <t>Stručni i financijski nadzor vatrogasnih postrojbi</t>
  </si>
  <si>
    <t>Županijski operateri i predavači</t>
  </si>
  <si>
    <t>Za izradu edukacijskog materijala</t>
  </si>
  <si>
    <t>Premija osiguranja</t>
  </si>
  <si>
    <t xml:space="preserve">Prehrana domara kampa </t>
  </si>
  <si>
    <t>IV</t>
  </si>
  <si>
    <t>TOČKA IV</t>
  </si>
  <si>
    <t>3-61</t>
  </si>
  <si>
    <t>POMOĆI EU I SREDSTVA EU FONDOVA</t>
  </si>
  <si>
    <t>Organizacija tematskih i stručnih savjetovanja i tečajeva u tuzemstvu</t>
  </si>
  <si>
    <t>Prehrana sudionika seminara</t>
  </si>
  <si>
    <t xml:space="preserve">Kontrole županijskih natjecanja </t>
  </si>
  <si>
    <t xml:space="preserve">EU-projekt: Operativni program UČINKOVITI LJUDSKI POTENCIJALI 2014-2020 - Jačanje znanja i vještina pripadnika vatrogasnih organizacija u RH - udjel EU fonda (85%) </t>
  </si>
  <si>
    <t xml:space="preserve">Ostale naknade troškova zaposlenima </t>
  </si>
  <si>
    <t>Materijal i dijelovi za tekuće i investicijsko održavanje prijevoznih sredstava</t>
  </si>
  <si>
    <t xml:space="preserve">Koordinacija i dr. tr.sl.putovanja (bruto) te prijevozni troškovi </t>
  </si>
  <si>
    <t xml:space="preserve">OPERATIVNI PROGRAM RADA ZA 2020. I PROJEKCIJU ZA 2021. I 2022. GOD. S FINANCIJSKIM POKAZATELJIMA  </t>
  </si>
  <si>
    <t xml:space="preserve">Projekcija za 2022.                </t>
  </si>
  <si>
    <t>V</t>
  </si>
  <si>
    <t>Selska cesta 90a</t>
  </si>
  <si>
    <t>Refundacija troškova prijevoza putem zahtjeva VZ ili DVD-a</t>
  </si>
  <si>
    <t>Novčana naknada poslodavca zbog nezapošljavanja osoba s invaliditetom</t>
  </si>
  <si>
    <t>16,5% na bruto</t>
  </si>
  <si>
    <t>Stipendije i školarine</t>
  </si>
  <si>
    <t>Za djelatnike HVZ</t>
  </si>
  <si>
    <t>Obvezni i preventivivni zdravstveni pregledi zaposlenika HVZ</t>
  </si>
  <si>
    <t>V.1.</t>
  </si>
  <si>
    <t>Istrumenti uređaji i strojevi</t>
  </si>
  <si>
    <t>Uređaji strojevi i oprema za ostale namjene</t>
  </si>
  <si>
    <t>dnevnice, smještaj i ENC - prekvalifikacija i osposobljavanja</t>
  </si>
  <si>
    <t>obrazovni seminari 3.000, voditelji brodica, temeljna sigurnost na brodu, pokretno vježbalište -50.000,00</t>
  </si>
  <si>
    <t xml:space="preserve">Plin u bocama </t>
  </si>
  <si>
    <t>Benzin za nastavu</t>
  </si>
  <si>
    <t>Nastavna sredstva i pomagala</t>
  </si>
  <si>
    <t>radna i zaštitna odjeća za nastavnike (suha odijela za polaznike -voda), plinonepropusna odjela 8.000</t>
  </si>
  <si>
    <t>Prijevoz autobusom - terenska nastava</t>
  </si>
  <si>
    <t>Tiskani promidžbeni materijal- bojanke, enigmatika, raspored</t>
  </si>
  <si>
    <t>Liječnički pregledi nastavnika</t>
  </si>
  <si>
    <t>Prijevozna sredstva u pomorskom i riječnom prometu</t>
  </si>
  <si>
    <t>Čamac za spašavanje - plastični (za nastavu)</t>
  </si>
  <si>
    <t>Ispitivanje i normizacija tehnike</t>
  </si>
  <si>
    <t>Dnevnice i smještaj - normizacija i ispitivanje vat. opreme</t>
  </si>
  <si>
    <t xml:space="preserve">Obrazovni seminar </t>
  </si>
  <si>
    <t>Plin u bocama za ispitivanja</t>
  </si>
  <si>
    <t>Materijal i dijelovi za tekuće investicijsko održavanje</t>
  </si>
  <si>
    <t>Dijelovi sisaljki, agregata …</t>
  </si>
  <si>
    <t>Liječnički pregled ispitivača tehnike</t>
  </si>
  <si>
    <t>Usluge prevođenja</t>
  </si>
  <si>
    <t>Ovlaštenja za servis vatrog. Aparata</t>
  </si>
  <si>
    <t xml:space="preserve">Računala i pisači 31000,namještaj za urede 6000, </t>
  </si>
  <si>
    <t>Uređaji za ispitivanje i mjerenje</t>
  </si>
  <si>
    <t>Tresač za sita (kem.lab)</t>
  </si>
  <si>
    <t>LJKM</t>
  </si>
  <si>
    <t>TOČKA V</t>
  </si>
  <si>
    <t>Odijela za ispitivaće 6000</t>
  </si>
  <si>
    <t>Razni alati i pribor za ispitivanja</t>
  </si>
  <si>
    <t>Kemijski pripravci 6000, ostalo (naljepnice i potrošni mat. za vat.aparate -9000</t>
  </si>
  <si>
    <t xml:space="preserve">Projekcija za 2021.                </t>
  </si>
  <si>
    <t>Za događaje</t>
  </si>
  <si>
    <t>VI</t>
  </si>
  <si>
    <t>TOČKA VI</t>
  </si>
  <si>
    <t>Dodatna sredstva izravnanja za decentraliziranu funkciju vatrogastva</t>
  </si>
  <si>
    <t>Tekuće pomoći unutar općeg proračuna</t>
  </si>
  <si>
    <t>Minimalni finacijski standardi - osnivači JVP</t>
  </si>
  <si>
    <t>A863023-11</t>
  </si>
  <si>
    <t xml:space="preserve">Plan za 2020.                </t>
  </si>
  <si>
    <t>TOČKA VII</t>
  </si>
  <si>
    <t>Program aktivnosti u provedbi posebnih mjera zaštite od požara</t>
  </si>
  <si>
    <t>Izvanredna dilokacija pripadnika DVIP</t>
  </si>
  <si>
    <t>Literatura (publikacije, časopisi, glasila, knjige i ostalo)</t>
  </si>
  <si>
    <t>Potrebe liretature za ućenje i pračenje noviteta u tehnici i taktici gašenja požara i ostalih tehničkih intervencija</t>
  </si>
  <si>
    <t>Marerijal i sirovine</t>
  </si>
  <si>
    <t>Osnovni materijal i sirovine</t>
  </si>
  <si>
    <t>Namirnice</t>
  </si>
  <si>
    <t>nabavka CSO i vode za piće za vatrogasce HVZ na intervencijama</t>
  </si>
  <si>
    <t>Ostali materijal i sirovine</t>
  </si>
  <si>
    <t xml:space="preserve">Materijal i dijelovi za tekuće i investicijsko održavanje građevinskih objekata </t>
  </si>
  <si>
    <t xml:space="preserve">Materijal i dijelovi za tekuće i investicijsko održavanje postrojenja i opreme </t>
  </si>
  <si>
    <t>nabavka naprtnjača, vatrogasne armature, vreća za spavanje itd.</t>
  </si>
  <si>
    <t>Usluge tekućeg i investicijskog održavanja prijevoznih sredstava</t>
  </si>
  <si>
    <t>Servis i popravci na podvozju vatrogasnih radnih vozila</t>
  </si>
  <si>
    <t>Ostale usluge tekućeg i investicijskog održavanja, investicijskog održavanja</t>
  </si>
  <si>
    <t>ostalo</t>
  </si>
  <si>
    <t>Promidžbeni materijal</t>
  </si>
  <si>
    <t>Ostale zakupnine i najamnine</t>
  </si>
  <si>
    <t>za potrebe požarne sezone</t>
  </si>
  <si>
    <t>Za dislokacije u Divuljama i Zvekovici</t>
  </si>
  <si>
    <t>Prehrana dislokacija u DVIP Split</t>
  </si>
  <si>
    <t>Prehrana dislokacija u DVIP Dubrovnik</t>
  </si>
  <si>
    <t>Smještaj i prehrana dislokacija u DVIP Zadar</t>
  </si>
  <si>
    <t>Smještaj i prehrana dislokacija u DVIP Šibenik</t>
  </si>
  <si>
    <t>Smještaj i prehrana dislokacija u Božava (o. Dugi otok)</t>
  </si>
  <si>
    <t>Smještaj i prehrana dislokacija u Jelsa (o. Hvar)</t>
  </si>
  <si>
    <t>Smještaj i prehrana dislokacija u  Vis (o. Vis)</t>
  </si>
  <si>
    <t>Smještaj i prehrana dislokacija u Uble (o. Lastovo)</t>
  </si>
  <si>
    <t>Izvanredna dislokacija</t>
  </si>
  <si>
    <t>Premije osiguranja prijevoznih sredstava</t>
  </si>
  <si>
    <t>Premije osiguranja zaposlenih</t>
  </si>
  <si>
    <t>Ostala komunikacijska oprema</t>
  </si>
  <si>
    <t xml:space="preserve">nabavka radio uređaja, antena itd. </t>
  </si>
  <si>
    <t>Oprema za protupožarnu zaštitu (osim vozila)</t>
  </si>
  <si>
    <t>nabavka pumpi, tehničkog alata, spremnika za gašenje požara iz helikoptera itd.</t>
  </si>
  <si>
    <t>Uređaji</t>
  </si>
  <si>
    <t>Kombi vozila</t>
  </si>
  <si>
    <t>Nabavka 5 kombi vozila (8+1) za DVIP Zadar, Šibenik, Split i Dubrovnik i jednog za HVZ u sjedištu</t>
  </si>
  <si>
    <t>kupovina vatrogasni tlaćnih cijevi, usisnih cijevi, itd.</t>
  </si>
  <si>
    <t>Za vatrogasna radna vozila (ukupno 11 i to 7 šumskih i 4 vatrogasne cicterne) za djelovanje na intervencijama</t>
  </si>
  <si>
    <t>Prijevoz vatrogasaca</t>
  </si>
  <si>
    <t>Usluge održavanja vatrogasnih baza Divulje i Zvekovica</t>
  </si>
  <si>
    <t>Servis i popravci opreme na radnim vozilima, servis i popravci izolacionih aparata, eksplozimetara, elektro uređaja itd.</t>
  </si>
  <si>
    <t>Osiguranje vatrogasnih radnih vozila (DVIP 11 komada)</t>
  </si>
  <si>
    <t>Osiguranje vatrogasaca HVZ kada idu na intervenciju u inozemstvo</t>
  </si>
  <si>
    <t>Prehrana na vježbama</t>
  </si>
  <si>
    <t>Pripremu i provođenje vježbi i protupožarne sezone</t>
  </si>
  <si>
    <t>Vatrogane vježbe</t>
  </si>
  <si>
    <t>Zakupine i najamnine</t>
  </si>
  <si>
    <t>Ostale nespomunte usluge</t>
  </si>
  <si>
    <t>akreditacije, diplome i sl.</t>
  </si>
  <si>
    <t>Naknade zaposlenika HVZ-a za rad na terenu</t>
  </si>
  <si>
    <t>Refundacije JVP za provedbu zadaća požarne sezone</t>
  </si>
  <si>
    <t>Tekuće pomoći unutar općeg proračuna - JVP</t>
  </si>
  <si>
    <t>DVIP</t>
  </si>
  <si>
    <t>Refundacije VZŽ za provedbu zadaća požarne sezone</t>
  </si>
  <si>
    <t>Naknada JVP za moguća oštećenja vatrogasnih vozila i opreme kao i troškove pripreme i servisa</t>
  </si>
  <si>
    <t>Naknada DVD za moguća oštećenja vatrogasnih vozila i opreme kao i troškove pripreme i servisa</t>
  </si>
  <si>
    <t>Naknada za rad na terenu angažiranih dobrovoljnih vatrogasaca (170 kn/danu)</t>
  </si>
  <si>
    <t>Naknada za rad na terenu angažiranih profesionalnih vatrogasaca (170 kn/dan)</t>
  </si>
  <si>
    <t>Održavanje i umjeravanje mjernih uređaja 32000, aparata za disanje 15000, nepredviđeni popravci 20000</t>
  </si>
  <si>
    <t>USB Stick, najam po potrebi</t>
  </si>
  <si>
    <t>Fiska telefonija</t>
  </si>
  <si>
    <t>Mobilna telefonija</t>
  </si>
  <si>
    <t>Serverska oprema (serveri, serverske komponente, UPS...)</t>
  </si>
  <si>
    <t>Ostali materijalni rashodi</t>
  </si>
  <si>
    <t>DVIP Divulje</t>
  </si>
  <si>
    <t>DVIP Zvekovica</t>
  </si>
  <si>
    <t>DVIP Zadar</t>
  </si>
  <si>
    <t>DVIP Šibenik</t>
  </si>
  <si>
    <t>Kruge 52</t>
  </si>
  <si>
    <t>Lož ulje</t>
  </si>
  <si>
    <t>Za sve objekte</t>
  </si>
  <si>
    <t>Materijal i dijelovi za tekuće i investicijsko održavanje objekata</t>
  </si>
  <si>
    <t>Materijal i dijelovi za tekuće i investicijsko ostalo</t>
  </si>
  <si>
    <t>Auto gume</t>
  </si>
  <si>
    <t>Autobusni prijevoz</t>
  </si>
  <si>
    <t>Selska 90a</t>
  </si>
  <si>
    <t>Selska c.90A</t>
  </si>
  <si>
    <t>Najam prostora za događanja</t>
  </si>
  <si>
    <t>Najam antenskih stupova za smještaj opreme</t>
  </si>
  <si>
    <t>Po potrebi</t>
  </si>
  <si>
    <t>Usluge uređenja prostora</t>
  </si>
  <si>
    <t>Osiguranja</t>
  </si>
  <si>
    <t>Premije osiguranja ostale imovine</t>
  </si>
  <si>
    <t>Za potrebe sastanaka (kava, voda, sok)</t>
  </si>
  <si>
    <t>Ostali troškovi poslovanja</t>
  </si>
  <si>
    <t>Takse, biljezi, javnobilježničke naknade</t>
  </si>
  <si>
    <t>Oglasi javne nabave i sl.</t>
  </si>
  <si>
    <t>Hrt pretplata</t>
  </si>
  <si>
    <t>Troškovi sudskih postupaka</t>
  </si>
  <si>
    <t>Za štete prilikom vježbi i sl.</t>
  </si>
  <si>
    <t>Usluge protokola  i sl.</t>
  </si>
  <si>
    <t>Uredski namještaj</t>
  </si>
  <si>
    <t>Ostala uredska oprema</t>
  </si>
  <si>
    <t>Komunikacija oprema</t>
  </si>
  <si>
    <t>Radio i TV prijemnici</t>
  </si>
  <si>
    <t>Klime</t>
  </si>
  <si>
    <t>za pranje, čišćenje, grijalice, perilice, hladnjaci</t>
  </si>
  <si>
    <t>medaje za igrice i pehari</t>
  </si>
  <si>
    <t>Međunarodno natjecanje odraslih i mladeži ili mladeži (CTIF)</t>
  </si>
  <si>
    <t>Sufinanciranje osposobljavanja i usavršavanja sukladno Programu</t>
  </si>
  <si>
    <t>Tekuće donacije neprofitnim organizacijama</t>
  </si>
  <si>
    <t xml:space="preserve">Licenciranje i certificiranje K-9 timova s potražnim psima </t>
  </si>
  <si>
    <t>Stručni skup u organizaciji HVZ  (Jesenski skup)</t>
  </si>
  <si>
    <t>Najam prostora i opreme</t>
  </si>
  <si>
    <t>Suorganizacija tematskih stručnih savjetovanja (VZ zdravstva, Udruge profesionalnih vatrogasaca u gospodarstvu i sl.)</t>
  </si>
  <si>
    <t>Organizacija i suorganizacija stručnih seminara</t>
  </si>
  <si>
    <t>Sufinanciranje nastupa u inozemstvu (natjecateljskih odjeljenja) iz Kupa HVZ</t>
  </si>
  <si>
    <t>MC</t>
  </si>
  <si>
    <t>nagrade, darovi, otpremnine, naknade za bolest, smrt, regres i ostali nenavedeni rashodi za zaposlene</t>
  </si>
  <si>
    <t>Plakete za obljetnice vatrogasnih organizacija</t>
  </si>
  <si>
    <t>Izdaci za neto plaću, poreze, doprinose i naknade</t>
  </si>
  <si>
    <t>Komunalne naknade Zgb.holding.</t>
  </si>
  <si>
    <t>Izdavanje Vatrogasnog vjesnika</t>
  </si>
  <si>
    <t>Prisustvovanje zaposlenih na sjednicama tijela, skupštinama, koordinacije, nadzor Kampa i druga događanja</t>
  </si>
  <si>
    <t>uredske potrepštine</t>
  </si>
  <si>
    <t>toneri</t>
  </si>
  <si>
    <t xml:space="preserve">Autorski i Ugovori o djelu </t>
  </si>
  <si>
    <t>Za potrebe ureda</t>
  </si>
  <si>
    <t>Naknade troškova za rad predstavničkih tijela</t>
  </si>
  <si>
    <t>Sjednice Predsjedništva i Zapovjedništva</t>
  </si>
  <si>
    <t>Ostale naknade iz proračuna u naravi</t>
  </si>
  <si>
    <t>Materijal za higijenske potrebe</t>
  </si>
  <si>
    <t>Materijal za čišćenje</t>
  </si>
  <si>
    <t>vatrog.cijevi 15000, kemijski pripavci 5000, materijal za prvu pomoć 5000, potrošni materijal za penjanje 5000, građa za nastavu 17000</t>
  </si>
  <si>
    <t>Ugovori o djelu za predavača Prve pomoći</t>
  </si>
  <si>
    <t>Prikolica za čamac 50000</t>
  </si>
  <si>
    <t>Deratizacija i dezinsekcija</t>
  </si>
  <si>
    <t>Dimnjačarske i ekološke usluge</t>
  </si>
  <si>
    <t>Posjet stranih delegacija - smještaj i prehrana</t>
  </si>
  <si>
    <t>Povezivanje rač. programa s Drž. riznicom</t>
  </si>
  <si>
    <t>Za internet stranicu i slično</t>
  </si>
  <si>
    <t>Službeni prijevodi</t>
  </si>
  <si>
    <t>Slanje DVIP-a na ispomoć u inozemstvo i sl. putovanja</t>
  </si>
  <si>
    <t>Za promidžbene aktiovnosti - fotoaparat, objektivi, video kamere, govornica</t>
  </si>
  <si>
    <t>V.2.</t>
  </si>
  <si>
    <t xml:space="preserve">Toneri i tinte </t>
  </si>
  <si>
    <t>Literatura</t>
  </si>
  <si>
    <t>Uredske potrepštine</t>
  </si>
  <si>
    <t>Literatua</t>
  </si>
  <si>
    <t>kopirni uređaji Učilište</t>
  </si>
  <si>
    <t>Windows i Office</t>
  </si>
  <si>
    <t>Google Apps, antivirus i sl.</t>
  </si>
  <si>
    <t>Za potrebe rada Ureda ( switch, router i sl.)</t>
  </si>
  <si>
    <t>andragoška dokumentacija-dnevnik rada, svjedodžbe..</t>
  </si>
  <si>
    <t>naknada nastavnicima (819 hx120 kn btto=98.280 kn</t>
  </si>
  <si>
    <t>naknada asist.na vježbama (347 h prakt.radax120 kn btto = 41.640</t>
  </si>
  <si>
    <t>plaća voditelju u Rijeci 1.000 kn neto/mj</t>
  </si>
  <si>
    <t>naknada asist.na vježbama (347 h prakt.radax120 kn btto = 124.920 kn</t>
  </si>
  <si>
    <r>
      <t xml:space="preserve">zakup prostora i opreme kod VZŽ (2.180 kn/kandidatu)-52.320 kn - </t>
    </r>
    <r>
      <rPr>
        <b/>
        <sz val="9"/>
        <rFont val="Arial Narrow"/>
        <family val="2"/>
      </rPr>
      <t>24 polaznika</t>
    </r>
  </si>
  <si>
    <t>Naknada troškova osobama izvan radnog odnosa</t>
  </si>
  <si>
    <t>Ostali troškovi za komunikaciju i prijevoz</t>
  </si>
  <si>
    <t>Održavanje infrastrukture na kojoj se nalazi  Avaya telefonska centrala - "Uzbunjivanje"</t>
  </si>
  <si>
    <t>Kotizacije za seminare, tečajevi i obuke</t>
  </si>
  <si>
    <t xml:space="preserve">Ksaverska cesta 109 </t>
  </si>
  <si>
    <t>Vatrogastvo i upravljanje požarima</t>
  </si>
  <si>
    <t>opskrba vodom</t>
  </si>
  <si>
    <t>Održavanje postrojenja i opreme 112000, pokretno vježbalište 125000, nepredviđeni popravci 30000</t>
  </si>
  <si>
    <t>Razna pomagala za nastavu (ifex puška, podupirači)</t>
  </si>
  <si>
    <t>A863006-11</t>
  </si>
  <si>
    <r>
      <t>zakup prostora i opreme kod VZŽ (180 kn/kandidatu)-12.960 kn-</t>
    </r>
    <r>
      <rPr>
        <b/>
        <sz val="9"/>
        <rFont val="Arial Narrow"/>
        <family val="2"/>
      </rPr>
      <t>72 polaznika</t>
    </r>
  </si>
  <si>
    <t>K260089-11</t>
  </si>
  <si>
    <t>Usluge tekućeg i investicionog održavanja komunikacijske opreme</t>
  </si>
  <si>
    <t>Za analogni sustav komunikacijskih veza</t>
  </si>
  <si>
    <t>cca 4 % na bruto 311</t>
  </si>
  <si>
    <t>Ekonomat</t>
  </si>
  <si>
    <t>Opskrba organizacija putem Ekonomata HVZ</t>
  </si>
  <si>
    <t>Ethernet - povezivanje lokacija HVZ-a</t>
  </si>
  <si>
    <t>plaća voditelju u Splitu 1.000 kn neto/mj</t>
  </si>
  <si>
    <t>V.1.1.</t>
  </si>
  <si>
    <t>V.1.2.</t>
  </si>
  <si>
    <t>V.1.3.</t>
  </si>
  <si>
    <t>Učilište vatrogastva, zaštite i spašavanja</t>
  </si>
  <si>
    <t>Odjel Zagreb</t>
  </si>
  <si>
    <t>Odjel Rijeka</t>
  </si>
  <si>
    <t>Odijel Split</t>
  </si>
  <si>
    <t>V.3.</t>
  </si>
  <si>
    <t>V.3.1.</t>
  </si>
  <si>
    <t>V.3.2.</t>
  </si>
  <si>
    <t>VI.1.</t>
  </si>
  <si>
    <t>VII.</t>
  </si>
  <si>
    <t>VII.1.</t>
  </si>
  <si>
    <t>Ksaverska cesta 107</t>
  </si>
  <si>
    <t>A863006</t>
  </si>
  <si>
    <t>Instrumenti, uređaji i strojevi</t>
  </si>
  <si>
    <t>A863023</t>
  </si>
  <si>
    <t>K260089</t>
  </si>
  <si>
    <t>Tekuće pomoći proračunskim korisnicima drugih proračuna</t>
  </si>
  <si>
    <t>Dodatna ulaganja na građevinskim objektima</t>
  </si>
  <si>
    <t>Naknade građanima i kućanstvima u novcu</t>
  </si>
  <si>
    <t>Naknade građanima i kućanstvima na temelju osiguranja i druge naknade</t>
  </si>
  <si>
    <t>Naknade građanima i kućanstvima u naravi</t>
  </si>
  <si>
    <t xml:space="preserve">RAZDJEL 039 GLAVA 05  RKP 21908   HRVATSKA VATROGASNA ZAJEDNICA </t>
  </si>
  <si>
    <t>Predsjednik Hrvatske vatrogasne zajednice</t>
  </si>
  <si>
    <t>Ante Sanader</t>
  </si>
  <si>
    <t xml:space="preserve">PLAN ZA 2020. </t>
  </si>
  <si>
    <t>06-11</t>
  </si>
  <si>
    <t>06-31</t>
  </si>
  <si>
    <t>23-11</t>
  </si>
  <si>
    <t>89-11</t>
  </si>
  <si>
    <t>Reprezentacija coffee break-stručni skup</t>
  </si>
  <si>
    <t>Stručni skup</t>
  </si>
  <si>
    <t>Naknade troškova osobama izvan radnog odnosa-naknade troškova službenog puta</t>
  </si>
  <si>
    <t>Službeni predstavnici HVZ (bruto). Radni sastanci s  vatrogasnim zajednicama, vatrogasnim školama, organizacijama i ustanovama te sudjelovanje na ostalim događanjima u zemlji i inozemstvu (sajmovi, seminari, vježbe i sl.)</t>
  </si>
  <si>
    <t xml:space="preserve">Susreti s inozemnim vatrogasnim zajednicama-trošak reprezentacije i pokloni </t>
  </si>
  <si>
    <t>Smještaj i prehrana gostujućih ekipa iz drugih država na državnom natjecanju</t>
  </si>
  <si>
    <t xml:space="preserve">Smještaj zaposlenika na Državnom natjecanju - u pripremi i natjecanju </t>
  </si>
  <si>
    <t xml:space="preserve">Prijevoz sudaca i voditeljstva -refundacije VZ po zahtjevima-računima </t>
  </si>
  <si>
    <t>Vatrogasna oprema - sprave za obuku ( 3 seta i ostala oprema-HVZ -Državno natjecanje - osposobljenost</t>
  </si>
  <si>
    <t>Oprema za zaštitu i spašavanje</t>
  </si>
  <si>
    <t>HVZ - Državno natjecanje - sprave za obuku ( 3 seta i ostala oprema)</t>
  </si>
  <si>
    <t xml:space="preserve">Sitni inventar </t>
  </si>
  <si>
    <t>Razni materijal za državno natjecanje-označavanje staza i dr.</t>
  </si>
  <si>
    <t>Pripreme i izrada akreditacija za državno natjecanje</t>
  </si>
  <si>
    <t>Najam stadiona, ozvučenje (razglas, semafor, rekviziti) za državno natjecanje</t>
  </si>
  <si>
    <t>Državno natjecanje-ugovorne usluge (na stadionu itd.)</t>
  </si>
  <si>
    <t>Državno natjecanje-zaštitari i sigurnost</t>
  </si>
  <si>
    <t xml:space="preserve">Ostale usluge </t>
  </si>
  <si>
    <t>ZAMP-naknada za javni nastup (otvaranje i zatvaranje)</t>
  </si>
  <si>
    <t>Obračun kod VZŽ-trošak osoblja</t>
  </si>
  <si>
    <t>Zdavstvene i veterinarske usluge</t>
  </si>
  <si>
    <t>Državno natjecanje-osiguranje sudionika</t>
  </si>
  <si>
    <t>Tehnička potpora  - dotacija na temelju obračuna na državnom natjecanju-naknada troškova za tehničko osoblje</t>
  </si>
  <si>
    <t>Tehnička priprema terena -Tehnička potpora  - dotacija na temelju obračuna na državnom natjecanju</t>
  </si>
  <si>
    <t xml:space="preserve">Službena putovanja </t>
  </si>
  <si>
    <t xml:space="preserve">Vatrogasna oprema - sprave za obuku-HVZ - nabava tri nove staze </t>
  </si>
  <si>
    <t xml:space="preserve">Vatrogasna oprema - sprave za obuku-HVZ - nabava tri nove staze i brentača </t>
  </si>
  <si>
    <t>Novčana nagrada za nabavu vatrogasne opreme kao nagrada sudionicima za  1.,2., ili 3.mjesto - državno natjecanje-HVZ</t>
  </si>
  <si>
    <t xml:space="preserve">Trošak prijevoza opreme </t>
  </si>
  <si>
    <t>Pripreme i izrada akreditacija-državno natjecanje</t>
  </si>
  <si>
    <t>Državno natjecanje-Prva pomoć i Crveni Križ</t>
  </si>
  <si>
    <t>Državno natjecanje-usluge po ugovoru (na stadionu)</t>
  </si>
  <si>
    <t>Najam stadiona, ozvučenje (razglas, semafor, rekviziti)-Državno natjecanje</t>
  </si>
  <si>
    <t>ZAMP-naknada za javni nastup kod otvaranja i zatvaranja</t>
  </si>
  <si>
    <t>Državno natjecanje-kemijski WC-i</t>
  </si>
  <si>
    <t>Tehnička potpora -dotacija na temelju obračuna na državnom natjecanju-naknada troškova za tehničko osoblje</t>
  </si>
  <si>
    <t xml:space="preserve">Tehnička priprema terena - dotacija na temelju obračuna na državnom natjecanju </t>
  </si>
  <si>
    <t>Pehari za Kup-mladež, odrasli i "Fire Combat"</t>
  </si>
  <si>
    <t>Dotacije domaćinu za organizaciju Kup HVZ-a-4 Kupa za mladež, 4 Kupa odrasle i 7 Kupa "Fire Combat"- 2.000,00 kn</t>
  </si>
  <si>
    <t xml:space="preserve">Službena putovanja  </t>
  </si>
  <si>
    <t xml:space="preserve">Popravci vatrogasne opreme (za sve vježbe i natjecanja) </t>
  </si>
  <si>
    <t>Izdavanje vatrogasnih iskaznica-za dodjelu (Sudačke)</t>
  </si>
  <si>
    <t>Naknade za rad osobama izvan radnog odnosa</t>
  </si>
  <si>
    <t>Refundacija troškova prijevoza putem zahtjeva VZ ili DVD-a-troškovi  povjerenstva za provedbu ispita za vatrogasne suce</t>
  </si>
  <si>
    <t>Troškovi sudačkih komisija - bruto iznos dnevnice</t>
  </si>
  <si>
    <t>Službena putovanja zaposlenika - trener, troškovi sudačkih komisija</t>
  </si>
  <si>
    <t xml:space="preserve">Refundacija troškova prijevoza putem zahtjeva VZ ili DVD-a, naknade troškova prijevoza  vatrogasnim sucima </t>
  </si>
  <si>
    <t xml:space="preserve">Troškovi prehrane natjecateljskih odjeljenja (pripreme reprezentacije) u Kampu Fažana </t>
  </si>
  <si>
    <t xml:space="preserve">Službena putovanja-dnevnice </t>
  </si>
  <si>
    <t xml:space="preserve">Športska oprema za potrebe međunarodnog natjecanja odraslih i mladeži: majice, trenirke, torba, tenisice (za NATJECATELJE) </t>
  </si>
  <si>
    <t>Športska oprema za potrebe međunarodnog natjecanja odraslih i mladeži : majice, trenirke, torba, tenisice (za voditeljstvo reprezentacije i suce), tenisice za mladež</t>
  </si>
  <si>
    <t>Vatrogasna oprema - sprave za obuku-(brentače i sl.) za pripreme u natjecanju</t>
  </si>
  <si>
    <t xml:space="preserve">Trošak službenog putovanja osoba izvan radnog odnosa-kontrolori natjecanja </t>
  </si>
  <si>
    <t xml:space="preserve">Refundacija troškova prijevoza putem zahtjeva VZ ili DVD-a, prijevozni troškovi kontrolora </t>
  </si>
  <si>
    <t>ReprezentacijaPredstavljanje nacija, pripreme, prijemi i dr.</t>
  </si>
  <si>
    <t>Osiguranje voditeljstva i natjecatelja</t>
  </si>
  <si>
    <t>Kotizacija po 201 EUR za natjecatelje (3 odjeljenja i voditeljstvo)-smještaj sudaca, voditeljstva i natjecatelja</t>
  </si>
  <si>
    <t xml:space="preserve">Refundacija troškova prijevoza putem zahtjeva VZ ili DVD-a, prijevoz sudaca i voditeljstva </t>
  </si>
  <si>
    <t>Tekuće donacije za nabavu tehnike, opreme i sredstava namijenjenih za vatrogasne intervencije iz sredstva premije osiguranja temeljem Mjerila</t>
  </si>
  <si>
    <t>Tekuće pomoći za nabavu tehnike, opreme i sredstava namijenjenih za vatrogasne intervencije iz sredstva premije osiguranja temeljem Mjerila</t>
  </si>
  <si>
    <t>Kapitalne donacije za nabavu tehnike, opreme i sredstava namijenjenih za vatrogasne intervencije iz sredstva premije osiguranja temeljem Mjerila</t>
  </si>
  <si>
    <t>Tekuće donacije za nabavu tehnike, opreme i sredstava namijenjenih za vatrogasne intervencije iz sredstva premije osiguranja temeljem Mjerila -obilježavanje obljetnica</t>
  </si>
  <si>
    <t>Kapitalne donacije za nabavu tehnike, opreme i sredstava namijenjenih za vatrogasne intervencije iz sredstva premije osiguranja temeljem Mjerila-obilježavanje obljetnica</t>
  </si>
  <si>
    <t>Daljnji razvoj informacijskih sustava - "HAZMAT" i "SPIS" - održavanja računalnih programa; Interaktivna baza opasnih tvari i druge</t>
  </si>
  <si>
    <t xml:space="preserve">Računalne usluge </t>
  </si>
  <si>
    <t>Daljnji razvoj informacijskih sustava - "UVI"- održavanja računalnih programa; Interaktivna baza opasnih tvari i druge</t>
  </si>
  <si>
    <t>Daljnji razvoj informacijskih sustava - Ostali sustavi i integracija, održavanja računalnih programa; Interaktivna baza opasnih tvari i druge</t>
  </si>
  <si>
    <t>Održavanje ostale infrastrukture-Interaktivna baza opasnih tvari i druge</t>
  </si>
  <si>
    <t>Nabavka računalne opreme-računala, simulator, LED monitor</t>
  </si>
  <si>
    <t>Nabavka komunikacijske opreme za VOC (2.110.000)</t>
  </si>
  <si>
    <t>Nabavka Komunikacijske opreme za VOC (2.110.000)</t>
  </si>
  <si>
    <t>Intelektualne i osobne usluge-ugovori o djelu</t>
  </si>
  <si>
    <t xml:space="preserve">Pravne osobe - edukatori </t>
  </si>
  <si>
    <t>Troškovi  najma-prostora, interneta i računalne opreme</t>
  </si>
  <si>
    <t>Troškovi prehrane polaznika edukacije</t>
  </si>
  <si>
    <t xml:space="preserve">Troškovi prijevoza opreme i putovanja-motorni benzin i dizel gorivo </t>
  </si>
  <si>
    <t>Trošak sl. putovanja osoba izvan radnog odnosa-dnevnice, smještaj</t>
  </si>
  <si>
    <t>Objava natječaja za javnu nabavu, natječaj za posao i sl.</t>
  </si>
  <si>
    <t>Troškovi sl. puta - troškovi edukacije - Francuska, Valabre - dnevnice</t>
  </si>
  <si>
    <t xml:space="preserve">Refundacija troškova prijevoza putem zahtjeva VZ ili DVD-a, troškovi edukacije - Francuska, Valabre </t>
  </si>
  <si>
    <t>Kotizacija za osposobljavanje - troškovi edukacije - Francuska, Valabre- smještaj, prehrana i sl.</t>
  </si>
  <si>
    <t>Telekomunikacijski troškovi -Sustav za uzbunjivanje - SMS-HVZ (1.250,00 kn/mj)</t>
  </si>
  <si>
    <t>Telekomunikacijski troškovi -Sustav za uzbunjivanje - govorni kanali-HVZ (1.260,00 kn/mj)</t>
  </si>
  <si>
    <t>Telekomunikacijski troškovi - sustav za uzbunjivanje - za testiranje i edukacije-HVZ (1.260,00 kn/mj)</t>
  </si>
  <si>
    <t>Arhivski materijal-mape za arhiviranje</t>
  </si>
  <si>
    <t>Mat. i sredstva za čišćenje i održavanje-Selska i Ksaver</t>
  </si>
  <si>
    <t>Mat. za higijenske potrebe i njegu-toaletni papir, ručnici papirnati, vreće za smeće</t>
  </si>
  <si>
    <t>Plin-Selska cesta 90a (klimatizer)</t>
  </si>
  <si>
    <t>Plin-Kruge 52 i labaratorij na Učilištu</t>
  </si>
  <si>
    <t>Sitni inventar-mobiteli</t>
  </si>
  <si>
    <t>Auto gume za vatrogasna vozila i zimske gume</t>
  </si>
  <si>
    <t xml:space="preserve">redovna otprema </t>
  </si>
  <si>
    <t>Poštarina</t>
  </si>
  <si>
    <t>oštećenja i kvarovi</t>
  </si>
  <si>
    <t>Za sva vozila</t>
  </si>
  <si>
    <t>kopirni uređaji HVZ</t>
  </si>
  <si>
    <t>Usluge odvjetnika i pravnog savjetovanja</t>
  </si>
  <si>
    <t>Urudžbeni, arhiva, računovodstvo</t>
  </si>
  <si>
    <t xml:space="preserve">Računalne usluge  </t>
  </si>
  <si>
    <t>Naknade troškova službenog puta osobama izvan radnog odnosa</t>
  </si>
  <si>
    <t>INA,PBZ i sl.</t>
  </si>
  <si>
    <t>Članarine i norme</t>
  </si>
  <si>
    <t>Osobni automobili</t>
  </si>
  <si>
    <t>1 automobilza potrebe HVZ</t>
  </si>
  <si>
    <t>Računala i računalna oprema</t>
  </si>
  <si>
    <t>Software-licence, računalni programi</t>
  </si>
  <si>
    <t>Oprema za grijanje, ventilaciju i hlađenje</t>
  </si>
  <si>
    <t>Kotizacija za simpozij-2 izaslanika</t>
  </si>
  <si>
    <t>Usluge agencija, studentskog servisa (prijepisi, prijevodi i drugo)</t>
  </si>
  <si>
    <t>prijevodi</t>
  </si>
  <si>
    <t>Suradnja s nadležnim tijelima i ustanovama-službena putovanja (bruto)</t>
  </si>
  <si>
    <t>Tisak-Vatrogasni vjesnik 10 brojeva</t>
  </si>
  <si>
    <t>Autorski honorar (bruto)-Vatrogasni vjesnik 10 brojeva</t>
  </si>
  <si>
    <t>Vatrogasni vjesnik 10 brojeva - otprema (poštanski troškovi za VV i VUP)-cca 15.000 kn po broju</t>
  </si>
  <si>
    <t>Praćenje-troškovi promidžbe-elektronski mediji</t>
  </si>
  <si>
    <t>Interprotex-promocija (vozila, vježba)</t>
  </si>
  <si>
    <t>Interprotex-najam</t>
  </si>
  <si>
    <t>Interprotex-hostesa</t>
  </si>
  <si>
    <t>Interprotex -reprezentacija</t>
  </si>
  <si>
    <t>Promidžbeno-edukativni filmovi-suradnja s HRT</t>
  </si>
  <si>
    <t>Najam oglasnog prostora-oglašavanje putem promidžbenih plakata-požarna sezona (1 mjesec, 7 priobalnih županija)</t>
  </si>
  <si>
    <t>Protupožarna preventiva -promidžbeni plakati - požarna sezona (7 plakata)</t>
  </si>
  <si>
    <t>Tisak - suradnja s turističkim zajednicama-Protupožarne preventiva - letci za strance Požarna sezona</t>
  </si>
  <si>
    <t>Tisak-letci spaljivanje biljnog otpada</t>
  </si>
  <si>
    <t>Tisak-Protupožarna preventiva -raspored sati za djecu s vatrogasnim motivima</t>
  </si>
  <si>
    <t>Autorski honorar (bruto)-Protupožarna preventiva -raspored sati za djecu s vatrogasnim motivima</t>
  </si>
  <si>
    <t xml:space="preserve">Službena putovanja vanjskih suradnika </t>
  </si>
  <si>
    <t>Sportske manifestacije-Suorganizacija HVZ-a</t>
  </si>
  <si>
    <t>Centralno obilježavanje Mjeseca zaštite od požara - trg bana J. Jelačića-najam oglasnog prostora</t>
  </si>
  <si>
    <t>Centralno obilježavanje Mjeseca zaštite od požara - trg bana J. Jelačića-tisak plakata</t>
  </si>
  <si>
    <t>Centralno obilježavanje Mjeseca zaštite od požara - trg bana J. Jelačića-promidžbeni materijali za djecu</t>
  </si>
  <si>
    <t>Oglašavanje putem promidžbenih plakata 
Mjesec zaštite od požara (10 gradova, 2 tjedna)-najam oglasnog prostora</t>
  </si>
  <si>
    <t>Protupožarna preventiva -promidžbeni plakati Mjesec zaštite od požara (25 plakata)-tisak</t>
  </si>
  <si>
    <t>Mjesec zaštite od požara-promidžbeni materijal - brošura-tisak</t>
  </si>
  <si>
    <t>Bojanka za djecu ( 20.000 naša naklada)-tisak</t>
  </si>
  <si>
    <t>Bojanka za djecu-autorski honorar (bruto)</t>
  </si>
  <si>
    <t>Edukativni materijal za predškolsku dob-tisak</t>
  </si>
  <si>
    <t>Edukativni materijal za predškolsku dob-autorski honorar (bruto)</t>
  </si>
  <si>
    <t xml:space="preserve">Refundacija troškova prijevoza putem zahtjeva VZ ili DVD-a na svečanu dodjelu nagrada za pobjednike likovno-literarnog natječaja </t>
  </si>
  <si>
    <t>Smještaj na svečanoj dodjeli nagrada  za pobjednike likovno-literarnog natječaja</t>
  </si>
  <si>
    <t xml:space="preserve">Trošak članova povjerenstava za natječaje (likovni i drugi)-službenog puta </t>
  </si>
  <si>
    <t>Ostale nespomenute izložbene vrijednosti</t>
  </si>
  <si>
    <t>Opremanje Muzeja -vitrine i drugi potreban namještaj, audio vizualna oprema  (kapitalne nabavke)</t>
  </si>
  <si>
    <t>Opremanje Muzeja</t>
  </si>
  <si>
    <t>Program M++ (licenca) - evidencija muzejske dokumentacije-održavanje računalnog programa</t>
  </si>
  <si>
    <t>Najam servera i domene-Hosting web stranice Muzeja</t>
  </si>
  <si>
    <t>Službena putovanja za potrebe Muzeja</t>
  </si>
  <si>
    <t xml:space="preserve">Arhivske kutije, naljepnice i papir  za označavanje, literatura, okviri za fotografije za potrebe Muzeja </t>
  </si>
  <si>
    <t>Uredski materijal i materijal za čišćenje Muzeja-direktni troškovi HVZ-a te zajednički troškovi s DVD Varaždin</t>
  </si>
  <si>
    <t>Trošak energije HVZ-a te zajednički troškovi s DVD Varaždin</t>
  </si>
  <si>
    <t>Manji popravci objekta Muzeja</t>
  </si>
  <si>
    <t>Komunalne usluge HVZ-a te zajednički troškovi s DVD Varaždin</t>
  </si>
  <si>
    <t>trošak čistačice-DVD-u Varaždin</t>
  </si>
  <si>
    <t>vanjski suradnici-predavanja, pomoć oko izložbi, vođenje grupa i sl.</t>
  </si>
  <si>
    <t>Vatrogasna vježba i prezentacija stare vatrogasne opreme za Noć Muzeja, Špancirfest</t>
  </si>
  <si>
    <t>Interaktivni sustav za edukativni sadržaj u muzeju</t>
  </si>
  <si>
    <t>Organizacija i sudjelovanje na vatrogasnim vježbama -doznake organizatoru</t>
  </si>
  <si>
    <t>Vatrogastvo i upravljanje požarima-tisak u nakladi 1000 komada po broju</t>
  </si>
  <si>
    <t>Vatrogastvo i upravljanje požarima-autorski hon.za tehničkog i glavnog urednika i recenzenta (bruto)</t>
  </si>
  <si>
    <t>Oprema-sprave za obuku za provođenje praktičnih vježbi - HVZ</t>
  </si>
  <si>
    <t xml:space="preserve">Zapovjednici kampa - Ugovor o djelu-77 dana * 170 kn = 11.550 kn + 100% oporezivo </t>
  </si>
  <si>
    <t>Zapovjednici kampa - Ugovor o djelu-prehrana ( 1010 kn po smjeni neto + obračunati porezi i doprinosi )</t>
  </si>
  <si>
    <t>Refundacija troškova prijevoza putem zahtjeva VZ ili DVD-a-Trošak prijevoza zapovjednika Kampa službenim vozilom DVD-a</t>
  </si>
  <si>
    <t>Troškovi otvaranja i zatvaranja Kampa-sufinanciranje prijevoza vat. glazbe i sl.</t>
  </si>
  <si>
    <t>Troškovi otvaranja i zatvaranja Kampa-prigodni obrok i reprezentacija</t>
  </si>
  <si>
    <t>Telekomunikacijski troškovi za funkcioniranje Kampa-Telefon, fax, Internet</t>
  </si>
  <si>
    <t>Razni materijal za održavanje, krečenje, popravke i dr. za objekte i opremu</t>
  </si>
  <si>
    <t>Usluga održavanje objekata van sezone u Fažani -DVD Pula</t>
  </si>
  <si>
    <t>Angažiranje u tijeku sezone i čuvanje i obilazak objekata van sezone u Fažani-DVD Pula</t>
  </si>
  <si>
    <t xml:space="preserve">Majice za sudionike Kampa </t>
  </si>
  <si>
    <t>Prehrana natjecateljskih ekipa-odjeljenja u Kampu Fažana-3 odjeljenja mladeži po 7 dana (12 osoba)</t>
  </si>
  <si>
    <t xml:space="preserve">Organizirati tradicionalne susrete vatrogasne mladeži (RH-RS) </t>
  </si>
  <si>
    <t>Organiziranje tradicionalnih susreta vatrogasne mladeži (RH-RS)a- suci, izaslanstvo (bruto)</t>
  </si>
  <si>
    <t xml:space="preserve"> Majice za sudionike susreta (700 majica x 20 kn)</t>
  </si>
  <si>
    <t>Prehrana-30 kn/osobi</t>
  </si>
  <si>
    <t>Savjetovanje voditelja vatrogasne mladeži-autorski honorar predavačima (bruto)</t>
  </si>
  <si>
    <t>Savjetovanje voditelja vatrogasne mladeži-prijevoz opreme</t>
  </si>
  <si>
    <t>Susret vatrogasnih puhačkih orkestara-prijava ZAMP-u i vođenje</t>
  </si>
  <si>
    <t>Susret vatrogasnih puhačkih orkestara-prehrana prijavljenih sudionika</t>
  </si>
  <si>
    <t xml:space="preserve">Susret vatrogasnih puhačkih orkestara-zakup razglasa i opreme </t>
  </si>
  <si>
    <t>Hodočašće vatrogasaca u Mariju Bistricu-prehrana gostiju i orkestra</t>
  </si>
  <si>
    <t xml:space="preserve">Hodočašće vatrogasaca u Mariju Bistricu-refundacija troškova prijevoza putem zahtjeva VZ ili DVD-a </t>
  </si>
  <si>
    <t>Hodočašće vatrogasaca u Mariju Bistricu-tehničko osoblje</t>
  </si>
  <si>
    <t>Alat</t>
  </si>
  <si>
    <t>Tiskanje priručnika i dotisak priručnika HVZ(uključen vatrogasni godišnjak)</t>
  </si>
  <si>
    <t>Autorski honorar (bruto) za izradu priručnika HVZ</t>
  </si>
  <si>
    <t>Izrada tiskovina za potrebe Ekonomata HVZ - članske knjižice, diplome, uvjerenja, omoti, povelje, mape, matične knjige</t>
  </si>
  <si>
    <t>Dislokacija jednog pripadnika DVIP na otoke (SIVP Lastovo, Hvar, Vis, Dugi Otok)4 ljudi x 170 kn x 122 dana</t>
  </si>
  <si>
    <t>Dislokacija Vatrogasnog operativnog središta u VB Divulje - 9 ljudi x 170 kn x 107 dana</t>
  </si>
  <si>
    <t>Pomoćni i sanitetski materijal</t>
  </si>
  <si>
    <t>Prijevoz dislociranih vatrogasaca na redovne dislokacije autobusom (smjena svakih 15 dana. Mogućnost izvanrednog prijevoza.</t>
  </si>
  <si>
    <t>Prijevoz dislociranih vatrogasaca, vozila i opreme trajektom na redovne dislokacije (smjena svakih 15 dana. Mogućnost izvanrednog prijevoza.</t>
  </si>
  <si>
    <t>Uredski  materijal</t>
  </si>
  <si>
    <t>Najam opreme i prostora</t>
  </si>
  <si>
    <t>Tekuće donacije u udrugama građana</t>
  </si>
  <si>
    <t>Elaborat za sustav Zaštite na radu</t>
  </si>
  <si>
    <t>SREDSTVA PRORAČUNA   (IZVOR  12 - VLAST. UČEŠĆE U EU PROJEKTIMA)</t>
  </si>
  <si>
    <t>SREDSTVA PRORAČUNA    (IZVOR  11 - REDOVNO)</t>
  </si>
  <si>
    <t>MS/TH</t>
  </si>
  <si>
    <t>MS/NJ</t>
  </si>
  <si>
    <t>NF/VR</t>
  </si>
  <si>
    <t>GVZ/DB</t>
  </si>
  <si>
    <t>GVZ/NF</t>
  </si>
  <si>
    <t>GVZ/VB</t>
  </si>
  <si>
    <t>MS/RH</t>
  </si>
  <si>
    <t>Za uređenje okoliša Ksavera 107</t>
  </si>
  <si>
    <t>Plin - labaratorij na Učilištu</t>
  </si>
  <si>
    <t>Komunalna naknada</t>
  </si>
  <si>
    <t>Ksaverska 107</t>
  </si>
  <si>
    <t>Najam oglasnog prostora-oglašavanje putem promidžbenih plakata - Advent</t>
  </si>
  <si>
    <t>Tisak-oglašavanje putem promidžbenih plakata - Advent</t>
  </si>
  <si>
    <t>Najam oglasnog prostora- kampanja "Spaljivanje biljnog otpada"</t>
  </si>
  <si>
    <t>Promidžbeni materijal - bedževi s logom</t>
  </si>
  <si>
    <t>Promidžbeni materijal - vatrogasni godišnjak (300 kom)</t>
  </si>
  <si>
    <t>LJKM/VR</t>
  </si>
  <si>
    <t>DVIP Šibenik - refundacija</t>
  </si>
  <si>
    <t>naknada nastavnicima (819 hx120 kn btto=294.840kn)</t>
  </si>
  <si>
    <t>Ksaver 107</t>
  </si>
  <si>
    <t>Naknada dijela plaće sezonskim vatrogascima (1000 vatrogasaca x 3500 kn x 4 mjeseca)</t>
  </si>
  <si>
    <t>Ostali materijal i dijelovi za tekuće i investicijsko održavanje</t>
  </si>
  <si>
    <t xml:space="preserve">Računala i pisači , namještaj za učionice, ostala uredska oprema  (projektori) </t>
  </si>
  <si>
    <t xml:space="preserve">Dnevnice zaposlenika na Državnom natjecanju - u pripremi i natjecanju </t>
  </si>
  <si>
    <t>Vatrogasna oprema - osobna oprema i sprave kao nagrada sudionicima za  1.,2., ili 3.mjesto - HVZ</t>
  </si>
  <si>
    <t>Dnevnice zaposlenika</t>
  </si>
  <si>
    <t xml:space="preserve">Troškovi  povjerenstva za provedbu seminara i ispita za vatrogasne suce (320 kn (bruto) * 3 člana * 21 ISPITt + 320 kn (bruto) * 1 član * 21 SEMINAR) </t>
  </si>
  <si>
    <t>GVZ</t>
  </si>
  <si>
    <t xml:space="preserve">Za uspostavljanje računalnog sustava za rad HVZ </t>
  </si>
  <si>
    <t>Za potrebe škole</t>
  </si>
  <si>
    <t>Medalje i priznanja koja dodjeljuje HVZ</t>
  </si>
  <si>
    <t>Roba - oznake zvanja i dužnosti</t>
  </si>
  <si>
    <t>Roba (osim tiskarskih usluga)-medalje, kutije, zamjenice, spomenice, nosači itd.</t>
  </si>
  <si>
    <t>DIVULJE sanacija kontejnera</t>
  </si>
  <si>
    <t>unutarnji radovi</t>
  </si>
  <si>
    <t>vanjski radovi</t>
  </si>
  <si>
    <t>krovopokrivački radovi</t>
  </si>
  <si>
    <t>elektro radovi</t>
  </si>
  <si>
    <t>ZVEKOVICA izmjena stolarije</t>
  </si>
  <si>
    <t>0-12</t>
  </si>
  <si>
    <t>0-14</t>
  </si>
  <si>
    <t>0-15</t>
  </si>
  <si>
    <t>0-16</t>
  </si>
  <si>
    <t>0-17</t>
  </si>
  <si>
    <t>održavanje klima, kotlovnice - Ksaver 107</t>
  </si>
  <si>
    <t>održavanje klima - Ksaver 109</t>
  </si>
  <si>
    <t>Obnova i dodatna ulaganja i Divulje- vatrodojava</t>
  </si>
  <si>
    <t>Oprema u Kampu</t>
  </si>
  <si>
    <t>A554004-43P</t>
  </si>
  <si>
    <t>A863006-43Š</t>
  </si>
  <si>
    <t>A554002-61F</t>
  </si>
  <si>
    <t>A554003-61M</t>
  </si>
  <si>
    <t>SREDSTVA DRŽ. VAT. ŠKOLE (IZVOR 43)</t>
  </si>
  <si>
    <t>A863006-31E</t>
  </si>
  <si>
    <t>A863006-31T</t>
  </si>
  <si>
    <t>baza- 70.000(4.mj) za 130 zaposlenih/mj, za 160 zaposlenih cca 1.165.000 + terenski 10.000</t>
  </si>
  <si>
    <t>Mjesečna naknada za 160 zaposlenih uz uvjet da 3 su zaposlena invalida</t>
  </si>
  <si>
    <t>Komunalna naknada -Ksaver 109</t>
  </si>
  <si>
    <t>Komunalna naknada - Divulje</t>
  </si>
  <si>
    <t>baza-1.240.402(pl za 4.mj)*2%=cca 10.000 kn/zap./mj, 1.600.000 za 160 zap./mj*12+0,5%=19.200.000 kn
+regres 250.000 kn</t>
  </si>
  <si>
    <t>A554001-61O</t>
  </si>
  <si>
    <t>osobe izvan radnog odnosa -bruto</t>
  </si>
  <si>
    <t>zaposleni</t>
  </si>
  <si>
    <t>Promidžbeni materijali Muzeja - tisak "bookmarkova"</t>
  </si>
  <si>
    <t>Suradnja s nadležnim tijelima i ustanovama - zaposleni</t>
  </si>
  <si>
    <t xml:space="preserve">Sjednice-zaposleni </t>
  </si>
  <si>
    <t>Sjednice-Službena putovanja (bruto)</t>
  </si>
  <si>
    <t>Održavanje skladišnog prostora unutar vojarne "Pukovnik Milivoj Halar" u Dugom Selu</t>
  </si>
  <si>
    <t>Poticanje osposobljavanja i usavršavanja vatrogasaca</t>
  </si>
  <si>
    <t>Osposobljavanje i usavršavanje vatrogasaca</t>
  </si>
  <si>
    <t>Sufinanciranje osposobljavanja i usavršavanja</t>
  </si>
  <si>
    <t>MS/DK</t>
  </si>
  <si>
    <t>Tisak - plakati za kampanju "Spaljivanje biljnog otpada"</t>
  </si>
  <si>
    <t>Nagrade i priznanja u Kampu Fažana u povodu ostvarenih rezultata - promidžbeni materijal</t>
  </si>
  <si>
    <t>Državna vatrogasna škola</t>
  </si>
  <si>
    <t>Refundacija troškova goriva za nadzor osposobljavanja</t>
  </si>
  <si>
    <t>I.2.</t>
  </si>
  <si>
    <t>I.2.1.</t>
  </si>
  <si>
    <t>I.2.1.1.</t>
  </si>
  <si>
    <t>ZB-11+12</t>
  </si>
  <si>
    <t>UKUPNA PRORAČUNSKA SREDSTVA (11+12) - LIMITI</t>
  </si>
  <si>
    <t>ZB-43P</t>
  </si>
  <si>
    <t>ZB-43Š</t>
  </si>
  <si>
    <t>ZB-61</t>
  </si>
  <si>
    <t>ZB-31</t>
  </si>
  <si>
    <t>ZB-5</t>
  </si>
  <si>
    <t xml:space="preserve">             Na temelju članka 28. stavak 7. Statuta Hrvatske vatrogasne zajednice, broj: 1027-1/08 od 21.06.2008., Izmjena i dopuna Statuta Hrvatske vatrogasne zajednice, broj: 795-2/09 od 15.06.2009., Izmjena i dopuna Statuta Hrvatske vatrogasne zajednice, KLASA: 007-02/15-01/01, URBROJ: 363-02/01-15-2-13 od 22.09.2015., Predsjedništvo Hrvatske vatrogasne zajednice, putem elektroničke pošte dana 16. rujna 2019. donosi</t>
  </si>
  <si>
    <t xml:space="preserve">PROJEKCIJA ZA 2022. </t>
  </si>
  <si>
    <t>PRIJEDLOG  ZA IZRADU DRŽAVNOG PRORAČUNA ZA 2020. GODINU I PROJEKCIJA ZA 2021. I 2022. GODINU</t>
  </si>
  <si>
    <t xml:space="preserve">ODNOS/PRIJENOS NEUTROŠENIH VLASTITIH PRIHODA U SLJEDEĆU GODINU </t>
  </si>
  <si>
    <r>
      <t xml:space="preserve">VLASTITI PRIHODI
</t>
    </r>
    <r>
      <rPr>
        <sz val="11"/>
        <rFont val="Arial Narrow"/>
        <family val="2"/>
      </rPr>
      <t>-ostvaranje u 2020. = 1.029.000
- donos iz 2019. = 300.000</t>
    </r>
  </si>
  <si>
    <t xml:space="preserve">ODNOS/PRIJENOS NEUTROŠENIH PREMIJA OSIGURANJA U SLJEDEĆU GODINU </t>
  </si>
  <si>
    <r>
      <t xml:space="preserve">PRIHOD ZA POSEBNE NAMJENE - PREMIJE OSIGURANJA I ŠKOLARINE
</t>
    </r>
    <r>
      <rPr>
        <sz val="11"/>
        <rFont val="Arial Narrow"/>
        <family val="2"/>
      </rPr>
      <t>-ostvaranje u 2020. = 3.500.000
- donos iz 2019. = 500.000</t>
    </r>
  </si>
  <si>
    <t>Rashodi za dodatna ulaganja na nefinancijskoj imovini</t>
  </si>
  <si>
    <t>Glavni vatrogasni zapovjednik RH</t>
  </si>
  <si>
    <t>Slavko Tucaković</t>
  </si>
  <si>
    <t>KLASA: 400-02/19-01/03</t>
  </si>
  <si>
    <t>URBROJ: 363-03-19-2</t>
  </si>
  <si>
    <t>Zagreb, 16. rujna 2019.</t>
  </si>
  <si>
    <r>
      <t xml:space="preserve">PRIHOD IZ EU FONDOVA
</t>
    </r>
    <r>
      <rPr>
        <sz val="11"/>
        <rFont val="Arial Narrow"/>
        <family val="2"/>
      </rPr>
      <t>- eHVZ, ostvarenje u 2019. godini = 3.623.000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</si>
</sst>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-* #,##0\ _k_n_-;\-* #,##0\ _k_n_-;_-* &quot;-&quot;??\ _k_n_-;_-@_-"/>
    <numFmt numFmtId="168" formatCode="#,##0\ &quot;kn&quot;"/>
    <numFmt numFmtId="169" formatCode="#,##0.00\ [$EUR]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0.000"/>
    <numFmt numFmtId="176" formatCode="0.00000"/>
    <numFmt numFmtId="177" formatCode="#,##0.00_ ;\-#,##0.00\ "/>
    <numFmt numFmtId="178" formatCode="0.000000000"/>
    <numFmt numFmtId="179" formatCode="0.00000000"/>
    <numFmt numFmtId="180" formatCode="0.0000000"/>
    <numFmt numFmtId="181" formatCode="0.000000"/>
    <numFmt numFmtId="182" formatCode="0.0000"/>
    <numFmt numFmtId="183" formatCode="0.0"/>
    <numFmt numFmtId="184" formatCode="#,##0.0"/>
    <numFmt numFmtId="185" formatCode="#,##0.00\ &quot;kn&quot;"/>
    <numFmt numFmtId="186" formatCode="[$-41A]d\.\ mmmm\ yyyy\."/>
    <numFmt numFmtId="187" formatCode="dd/mm/yyyy"/>
    <numFmt numFmtId="188" formatCode="#,##0.00\ _k_n"/>
    <numFmt numFmtId="189" formatCode="&quot;Da&quot;;&quot;Da&quot;;&quot;Ne&quot;"/>
    <numFmt numFmtId="190" formatCode="&quot;Uključeno&quot;;&quot;Uključeno&quot;;&quot;Isključeno&quot;"/>
    <numFmt numFmtId="191" formatCode="[$¥€-2]\ #,##0.00_);[Red]\([$€-2]\ #,##0.00\)"/>
    <numFmt numFmtId="192" formatCode="#&quot;.&quot;"/>
    <numFmt numFmtId="193" formatCode="#&quot; Jadranka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u val="single"/>
      <sz val="9"/>
      <name val="Arial Narrow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2"/>
      <color indexed="12"/>
      <name val="Times New Roman"/>
      <family val="1"/>
    </font>
    <font>
      <sz val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3" fontId="2" fillId="33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3" fontId="6" fillId="0" borderId="12" xfId="62" applyNumberFormat="1" applyFont="1" applyFill="1" applyBorder="1" applyAlignment="1" applyProtection="1">
      <alignment horizontal="right" vertical="top"/>
      <protection/>
    </xf>
    <xf numFmtId="3" fontId="5" fillId="0" borderId="12" xfId="62" applyNumberFormat="1" applyFont="1" applyFill="1" applyBorder="1" applyAlignment="1" applyProtection="1">
      <alignment horizontal="right" vertical="top"/>
      <protection/>
    </xf>
    <xf numFmtId="0" fontId="5" fillId="0" borderId="12" xfId="62" applyNumberFormat="1" applyFont="1" applyFill="1" applyBorder="1" applyAlignment="1" applyProtection="1">
      <alignment horizontal="left" vertical="top" wrapText="1"/>
      <protection/>
    </xf>
    <xf numFmtId="0" fontId="6" fillId="0" borderId="12" xfId="62" applyNumberFormat="1" applyFont="1" applyFill="1" applyBorder="1" applyAlignment="1" applyProtection="1">
      <alignment horizontal="left" vertical="top" wrapText="1"/>
      <protection/>
    </xf>
    <xf numFmtId="3" fontId="6" fillId="0" borderId="12" xfId="62" applyNumberFormat="1" applyFont="1" applyFill="1" applyBorder="1" applyAlignment="1">
      <alignment horizontal="right" vertical="top"/>
      <protection/>
    </xf>
    <xf numFmtId="44" fontId="6" fillId="0" borderId="12" xfId="70" applyNumberFormat="1" applyFont="1" applyFill="1" applyBorder="1" applyAlignment="1" applyProtection="1">
      <alignment horizontal="left" vertical="top" wrapText="1"/>
      <protection/>
    </xf>
    <xf numFmtId="44" fontId="5" fillId="0" borderId="13" xfId="70" applyNumberFormat="1" applyFont="1" applyFill="1" applyBorder="1" applyAlignment="1" applyProtection="1">
      <alignment horizontal="center" vertical="top" wrapText="1"/>
      <protection/>
    </xf>
    <xf numFmtId="44" fontId="5" fillId="0" borderId="12" xfId="70" applyNumberFormat="1" applyFont="1" applyFill="1" applyBorder="1" applyAlignment="1" applyProtection="1">
      <alignment horizontal="left" vertical="top" wrapText="1"/>
      <protection/>
    </xf>
    <xf numFmtId="44" fontId="6" fillId="0" borderId="13" xfId="70" applyNumberFormat="1" applyFont="1" applyFill="1" applyBorder="1" applyAlignment="1" applyProtection="1">
      <alignment horizontal="center" vertical="top" wrapText="1"/>
      <protection/>
    </xf>
    <xf numFmtId="0" fontId="6" fillId="0" borderId="12" xfId="64" applyNumberFormat="1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59" applyNumberFormat="1" applyFont="1" applyFill="1" applyBorder="1" applyAlignment="1" applyProtection="1">
      <alignment horizontal="center" vertical="top"/>
      <protection/>
    </xf>
    <xf numFmtId="1" fontId="6" fillId="0" borderId="12" xfId="59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3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1" fontId="5" fillId="0" borderId="12" xfId="0" applyNumberFormat="1" applyFont="1" applyFill="1" applyBorder="1" applyAlignment="1" applyProtection="1">
      <alignment horizontal="center" vertical="top" wrapText="1"/>
      <protection/>
    </xf>
    <xf numFmtId="3" fontId="6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 applyProtection="1">
      <alignment horizontal="left" vertical="top" wrapText="1"/>
      <protection/>
    </xf>
    <xf numFmtId="1" fontId="5" fillId="0" borderId="13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2" xfId="59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12" xfId="62" applyNumberFormat="1" applyFont="1" applyFill="1" applyBorder="1" applyAlignment="1" applyProtection="1">
      <alignment horizontal="left" vertical="top" wrapText="1"/>
      <protection/>
    </xf>
    <xf numFmtId="3" fontId="2" fillId="35" borderId="1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12" xfId="62" applyNumberFormat="1" applyFont="1" applyFill="1" applyBorder="1" applyAlignment="1">
      <alignment horizontal="right" vertical="top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" vertical="top"/>
      <protection/>
    </xf>
    <xf numFmtId="3" fontId="6" fillId="0" borderId="0" xfId="0" applyNumberFormat="1" applyFont="1" applyFill="1" applyBorder="1" applyAlignment="1">
      <alignment/>
    </xf>
    <xf numFmtId="44" fontId="5" fillId="0" borderId="13" xfId="72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4" xfId="0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1" fontId="6" fillId="0" borderId="14" xfId="0" applyNumberFormat="1" applyFont="1" applyFill="1" applyBorder="1" applyAlignment="1" applyProtection="1">
      <alignment horizontal="center" vertical="top" wrapText="1"/>
      <protection/>
    </xf>
    <xf numFmtId="3" fontId="5" fillId="0" borderId="14" xfId="0" applyNumberFormat="1" applyFont="1" applyFill="1" applyBorder="1" applyAlignment="1" applyProtection="1">
      <alignment horizontal="center" vertical="top" wrapText="1"/>
      <protection/>
    </xf>
    <xf numFmtId="3" fontId="5" fillId="0" borderId="16" xfId="62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3" fontId="2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center" vertical="top"/>
    </xf>
    <xf numFmtId="3" fontId="5" fillId="0" borderId="12" xfId="62" applyNumberFormat="1" applyFont="1" applyFill="1" applyBorder="1" applyAlignment="1" applyProtection="1">
      <alignment horizontal="center" vertical="top"/>
      <protection/>
    </xf>
    <xf numFmtId="0" fontId="5" fillId="0" borderId="17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6" fillId="0" borderId="12" xfId="59" applyFont="1" applyFill="1" applyBorder="1" applyAlignment="1">
      <alignment horizontal="left" vertical="top"/>
      <protection/>
    </xf>
    <xf numFmtId="0" fontId="5" fillId="0" borderId="17" xfId="0" applyFont="1" applyFill="1" applyBorder="1" applyAlignment="1">
      <alignment horizontal="center" vertical="top"/>
    </xf>
    <xf numFmtId="0" fontId="5" fillId="0" borderId="12" xfId="62" applyNumberFormat="1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>
      <alignment horizontal="center" vertical="top"/>
    </xf>
    <xf numFmtId="1" fontId="5" fillId="0" borderId="12" xfId="59" applyNumberFormat="1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>
      <alignment horizontal="left" vertical="top" wrapText="1"/>
      <protection/>
    </xf>
    <xf numFmtId="3" fontId="5" fillId="0" borderId="12" xfId="62" applyNumberFormat="1" applyFont="1" applyFill="1" applyBorder="1" applyAlignment="1" applyProtection="1">
      <alignment horizontal="left" vertical="top"/>
      <protection/>
    </xf>
    <xf numFmtId="12" fontId="6" fillId="0" borderId="18" xfId="63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>
      <alignment horizontal="left" vertical="top"/>
    </xf>
    <xf numFmtId="12" fontId="6" fillId="0" borderId="18" xfId="0" applyNumberFormat="1" applyFont="1" applyFill="1" applyBorder="1" applyAlignment="1" applyProtection="1">
      <alignment horizontal="left" vertical="top"/>
      <protection/>
    </xf>
    <xf numFmtId="3" fontId="5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left" vertical="top"/>
    </xf>
    <xf numFmtId="0" fontId="2" fillId="34" borderId="10" xfId="0" applyFont="1" applyFill="1" applyBorder="1" applyAlignment="1">
      <alignment vertical="top" wrapText="1"/>
    </xf>
    <xf numFmtId="3" fontId="6" fillId="0" borderId="12" xfId="63" applyNumberFormat="1" applyFont="1" applyFill="1" applyBorder="1" applyAlignment="1" applyProtection="1">
      <alignment horizontal="right" vertical="top"/>
      <protection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 applyProtection="1">
      <alignment horizontal="right" vertical="top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top"/>
      <protection/>
    </xf>
    <xf numFmtId="3" fontId="5" fillId="0" borderId="12" xfId="63" applyNumberFormat="1" applyFont="1" applyFill="1" applyBorder="1" applyAlignment="1" applyProtection="1">
      <alignment horizontal="right" vertical="top"/>
      <protection/>
    </xf>
    <xf numFmtId="0" fontId="2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justify" vertical="top" wrapText="1"/>
    </xf>
    <xf numFmtId="3" fontId="5" fillId="0" borderId="17" xfId="0" applyNumberFormat="1" applyFont="1" applyFill="1" applyBorder="1" applyAlignment="1">
      <alignment horizontal="right" vertical="top"/>
    </xf>
    <xf numFmtId="0" fontId="6" fillId="0" borderId="12" xfId="59" applyNumberFormat="1" applyFont="1" applyFill="1" applyBorder="1" applyAlignment="1" applyProtection="1">
      <alignment horizontal="left" vertical="top" wrapText="1"/>
      <protection/>
    </xf>
    <xf numFmtId="3" fontId="6" fillId="0" borderId="12" xfId="59" applyNumberFormat="1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3" fontId="6" fillId="0" borderId="12" xfId="60" applyNumberFormat="1" applyFont="1" applyFill="1" applyBorder="1" applyAlignment="1">
      <alignment horizontal="right" vertical="top"/>
      <protection/>
    </xf>
    <xf numFmtId="1" fontId="6" fillId="0" borderId="12" xfId="0" applyNumberFormat="1" applyFont="1" applyFill="1" applyBorder="1" applyAlignment="1" applyProtection="1">
      <alignment horizontal="center" vertical="top"/>
      <protection/>
    </xf>
    <xf numFmtId="12" fontId="5" fillId="0" borderId="18" xfId="0" applyNumberFormat="1" applyFont="1" applyFill="1" applyBorder="1" applyAlignment="1" applyProtection="1">
      <alignment horizontal="left" vertical="top"/>
      <protection/>
    </xf>
    <xf numFmtId="1" fontId="6" fillId="0" borderId="10" xfId="0" applyNumberFormat="1" applyFont="1" applyFill="1" applyBorder="1" applyAlignment="1" applyProtection="1">
      <alignment horizontal="center" wrapText="1"/>
      <protection/>
    </xf>
    <xf numFmtId="1" fontId="6" fillId="0" borderId="14" xfId="0" applyNumberFormat="1" applyFont="1" applyFill="1" applyBorder="1" applyAlignment="1" applyProtection="1">
      <alignment horizontal="center" wrapText="1"/>
      <protection/>
    </xf>
    <xf numFmtId="1" fontId="6" fillId="0" borderId="12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62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top" wrapText="1"/>
      <protection/>
    </xf>
    <xf numFmtId="3" fontId="5" fillId="0" borderId="17" xfId="0" applyNumberFormat="1" applyFont="1" applyFill="1" applyBorder="1" applyAlignment="1" applyProtection="1">
      <alignment horizontal="left" vertical="top" wrapText="1"/>
      <protection/>
    </xf>
    <xf numFmtId="12" fontId="5" fillId="0" borderId="21" xfId="0" applyNumberFormat="1" applyFont="1" applyFill="1" applyBorder="1" applyAlignment="1" applyProtection="1">
      <alignment horizontal="left" vertical="top"/>
      <protection/>
    </xf>
    <xf numFmtId="9" fontId="5" fillId="0" borderId="13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59" applyNumberFormat="1" applyFont="1" applyFill="1" applyBorder="1" applyAlignment="1" applyProtection="1">
      <alignment horizontal="center" vertical="top"/>
      <protection/>
    </xf>
    <xf numFmtId="0" fontId="5" fillId="0" borderId="12" xfId="59" applyFont="1" applyFill="1" applyBorder="1" applyAlignment="1">
      <alignment horizontal="left" vertical="top" wrapText="1"/>
      <protection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12" fontId="6" fillId="0" borderId="24" xfId="0" applyNumberFormat="1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3" fontId="5" fillId="0" borderId="12" xfId="62" applyNumberFormat="1" applyFont="1" applyFill="1" applyBorder="1" applyAlignment="1" applyProtection="1">
      <alignment horizontal="left" vertical="top" wrapText="1"/>
      <protection/>
    </xf>
    <xf numFmtId="3" fontId="5" fillId="0" borderId="12" xfId="59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12" xfId="64" applyNumberFormat="1" applyFont="1" applyFill="1" applyBorder="1" applyAlignment="1" applyProtection="1">
      <alignment horizontal="right" vertical="top" wrapText="1"/>
      <protection/>
    </xf>
    <xf numFmtId="3" fontId="6" fillId="0" borderId="23" xfId="62" applyNumberFormat="1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49" fontId="6" fillId="0" borderId="12" xfId="0" applyNumberFormat="1" applyFont="1" applyFill="1" applyBorder="1" applyAlignment="1" applyProtection="1" quotePrefix="1">
      <alignment horizontal="center" vertical="top"/>
      <protection/>
    </xf>
    <xf numFmtId="0" fontId="8" fillId="0" borderId="12" xfId="0" applyFont="1" applyFill="1" applyBorder="1" applyAlignment="1">
      <alignment wrapText="1"/>
    </xf>
    <xf numFmtId="1" fontId="6" fillId="0" borderId="12" xfId="59" applyNumberFormat="1" applyFont="1" applyFill="1" applyBorder="1" applyAlignment="1" applyProtection="1" quotePrefix="1">
      <alignment horizontal="center" vertical="top"/>
      <protection/>
    </xf>
    <xf numFmtId="0" fontId="3" fillId="0" borderId="25" xfId="0" applyFont="1" applyBorder="1" applyAlignment="1">
      <alignment horizontal="justify" vertical="top" wrapText="1"/>
    </xf>
    <xf numFmtId="3" fontId="3" fillId="0" borderId="26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16" fontId="6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vertical="top" wrapText="1"/>
    </xf>
    <xf numFmtId="3" fontId="6" fillId="0" borderId="12" xfId="62" applyNumberFormat="1" applyFont="1" applyFill="1" applyBorder="1" applyAlignment="1" applyProtection="1">
      <alignment horizontal="left" vertical="top"/>
      <protection/>
    </xf>
    <xf numFmtId="3" fontId="6" fillId="0" borderId="12" xfId="0" applyNumberFormat="1" applyFont="1" applyBorder="1" applyAlignment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1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1" fontId="5" fillId="0" borderId="12" xfId="0" applyNumberFormat="1" applyFont="1" applyFill="1" applyBorder="1" applyAlignment="1" applyProtection="1" quotePrefix="1">
      <alignment horizontal="center" vertical="top"/>
      <protection/>
    </xf>
    <xf numFmtId="0" fontId="5" fillId="0" borderId="12" xfId="0" applyFont="1" applyFill="1" applyBorder="1" applyAlignment="1">
      <alignment horizontal="left" vertical="top"/>
    </xf>
    <xf numFmtId="3" fontId="5" fillId="0" borderId="12" xfId="62" applyNumberFormat="1" applyFont="1" applyFill="1" applyBorder="1" applyAlignment="1" applyProtection="1">
      <alignment horizontal="right" vertical="top"/>
      <protection/>
    </xf>
    <xf numFmtId="12" fontId="5" fillId="0" borderId="18" xfId="0" applyNumberFormat="1" applyFont="1" applyFill="1" applyBorder="1" applyAlignment="1" applyProtection="1">
      <alignment horizontal="left" vertical="top"/>
      <protection/>
    </xf>
    <xf numFmtId="1" fontId="5" fillId="0" borderId="12" xfId="0" applyNumberFormat="1" applyFont="1" applyFill="1" applyBorder="1" applyAlignment="1" applyProtection="1">
      <alignment horizontal="center" vertical="top"/>
      <protection/>
    </xf>
    <xf numFmtId="1" fontId="6" fillId="0" borderId="12" xfId="0" applyNumberFormat="1" applyFont="1" applyFill="1" applyBorder="1" applyAlignment="1" applyProtection="1">
      <alignment horizontal="left" vertical="top" wrapText="1"/>
      <protection/>
    </xf>
    <xf numFmtId="12" fontId="5" fillId="0" borderId="18" xfId="60" applyNumberFormat="1" applyFont="1" applyFill="1" applyBorder="1" applyAlignment="1" applyProtection="1">
      <alignment horizontal="left" vertical="top"/>
      <protection/>
    </xf>
    <xf numFmtId="12" fontId="6" fillId="0" borderId="18" xfId="62" applyNumberFormat="1" applyFont="1" applyFill="1" applyBorder="1" applyAlignment="1" applyProtection="1">
      <alignment horizontal="left" vertical="top"/>
      <protection/>
    </xf>
    <xf numFmtId="12" fontId="6" fillId="0" borderId="18" xfId="0" applyNumberFormat="1" applyFont="1" applyFill="1" applyBorder="1" applyAlignment="1" applyProtection="1" quotePrefix="1">
      <alignment horizontal="left" vertical="top"/>
      <protection/>
    </xf>
    <xf numFmtId="3" fontId="5" fillId="0" borderId="12" xfId="62" applyNumberFormat="1" applyFont="1" applyFill="1" applyBorder="1" applyAlignment="1" applyProtection="1">
      <alignment horizontal="right" vertical="top" wrapText="1"/>
      <protection/>
    </xf>
    <xf numFmtId="0" fontId="6" fillId="0" borderId="12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192" fontId="6" fillId="0" borderId="12" xfId="0" applyNumberFormat="1" applyFont="1" applyFill="1" applyBorder="1" applyAlignment="1" applyProtection="1">
      <alignment horizontal="center" vertical="top" wrapText="1"/>
      <protection/>
    </xf>
    <xf numFmtId="192" fontId="6" fillId="0" borderId="12" xfId="0" applyNumberFormat="1" applyFont="1" applyFill="1" applyBorder="1" applyAlignment="1">
      <alignment horizontal="center" vertical="top"/>
    </xf>
    <xf numFmtId="192" fontId="6" fillId="0" borderId="23" xfId="0" applyNumberFormat="1" applyFont="1" applyFill="1" applyBorder="1" applyAlignment="1">
      <alignment horizontal="center" vertical="top"/>
    </xf>
    <xf numFmtId="16" fontId="6" fillId="0" borderId="12" xfId="0" applyNumberFormat="1" applyFont="1" applyFill="1" applyBorder="1" applyAlignment="1" quotePrefix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92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2" xfId="62" applyNumberFormat="1" applyFont="1" applyFill="1" applyBorder="1" applyAlignment="1" applyProtection="1">
      <alignment horizontal="right" vertical="center"/>
      <protection/>
    </xf>
    <xf numFmtId="12" fontId="6" fillId="0" borderId="18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62" applyNumberFormat="1" applyFont="1" applyFill="1" applyBorder="1" applyAlignment="1" applyProtection="1">
      <alignment horizontal="left" vertical="center" wrapText="1"/>
      <protection/>
    </xf>
    <xf numFmtId="0" fontId="6" fillId="0" borderId="12" xfId="62" applyNumberFormat="1" applyFont="1" applyFill="1" applyBorder="1" applyAlignment="1" applyProtection="1">
      <alignment horizontal="center" vertical="center"/>
      <protection/>
    </xf>
    <xf numFmtId="3" fontId="6" fillId="0" borderId="12" xfId="62" applyNumberFormat="1" applyFont="1" applyFill="1" applyBorder="1" applyAlignment="1" applyProtection="1">
      <alignment horizontal="left" vertical="center" wrapText="1"/>
      <protection/>
    </xf>
    <xf numFmtId="0" fontId="6" fillId="0" borderId="12" xfId="62" applyNumberFormat="1" applyFont="1" applyFill="1" applyBorder="1" applyAlignment="1" applyProtection="1">
      <alignment horizontal="left" vertical="center"/>
      <protection/>
    </xf>
    <xf numFmtId="0" fontId="6" fillId="0" borderId="12" xfId="62" applyFont="1" applyFill="1" applyBorder="1" applyAlignment="1">
      <alignment horizontal="left" vertical="center" wrapText="1"/>
      <protection/>
    </xf>
    <xf numFmtId="3" fontId="6" fillId="0" borderId="12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62" applyNumberFormat="1" applyFont="1" applyFill="1" applyBorder="1" applyAlignment="1" applyProtection="1">
      <alignment horizontal="right" vertical="center"/>
      <protection/>
    </xf>
    <xf numFmtId="12" fontId="5" fillId="0" borderId="18" xfId="0" applyNumberFormat="1" applyFont="1" applyFill="1" applyBorder="1" applyAlignment="1" applyProtection="1">
      <alignment horizontal="left" vertical="center"/>
      <protection/>
    </xf>
    <xf numFmtId="3" fontId="6" fillId="0" borderId="12" xfId="62" applyNumberFormat="1" applyFont="1" applyFill="1" applyBorder="1" applyAlignment="1">
      <alignment horizontal="right" vertical="center"/>
      <protection/>
    </xf>
    <xf numFmtId="9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2" fontId="6" fillId="0" borderId="18" xfId="62" applyNumberFormat="1" applyFont="1" applyFill="1" applyBorder="1" applyAlignment="1" applyProtection="1">
      <alignment horizontal="left" vertical="center"/>
      <protection/>
    </xf>
    <xf numFmtId="44" fontId="6" fillId="0" borderId="13" xfId="72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63" applyNumberFormat="1" applyFont="1" applyFill="1" applyBorder="1" applyAlignment="1" applyProtection="1">
      <alignment horizontal="right" vertical="center"/>
      <protection/>
    </xf>
    <xf numFmtId="44" fontId="6" fillId="0" borderId="13" xfId="70" applyNumberFormat="1" applyFont="1" applyFill="1" applyBorder="1" applyAlignment="1" applyProtection="1">
      <alignment horizontal="center" vertical="center" wrapText="1"/>
      <protection/>
    </xf>
    <xf numFmtId="0" fontId="6" fillId="0" borderId="13" xfId="59" applyNumberFormat="1" applyFont="1" applyFill="1" applyBorder="1" applyAlignment="1" applyProtection="1">
      <alignment horizontal="center" vertical="center"/>
      <protection/>
    </xf>
    <xf numFmtId="3" fontId="6" fillId="0" borderId="12" xfId="59" applyNumberFormat="1" applyFont="1" applyFill="1" applyBorder="1" applyAlignment="1">
      <alignment horizontal="left" vertical="center" wrapText="1"/>
      <protection/>
    </xf>
    <xf numFmtId="3" fontId="6" fillId="0" borderId="12" xfId="59" applyNumberFormat="1" applyFont="1" applyFill="1" applyBorder="1" applyAlignment="1" applyProtection="1">
      <alignment horizontal="left" vertical="center" wrapText="1"/>
      <protection/>
    </xf>
    <xf numFmtId="1" fontId="6" fillId="0" borderId="12" xfId="59" applyNumberFormat="1" applyFont="1" applyFill="1" applyBorder="1" applyAlignment="1" applyProtection="1">
      <alignment horizontal="center" vertical="center"/>
      <protection/>
    </xf>
    <xf numFmtId="3" fontId="6" fillId="0" borderId="12" xfId="62" applyNumberFormat="1" applyFont="1" applyFill="1" applyBorder="1" applyAlignment="1" applyProtection="1">
      <alignment horizontal="left" vertical="center" wrapText="1"/>
      <protection/>
    </xf>
    <xf numFmtId="44" fontId="6" fillId="0" borderId="12" xfId="70" applyNumberFormat="1" applyFont="1" applyFill="1" applyBorder="1" applyAlignment="1" applyProtection="1">
      <alignment horizontal="left" vertical="center" wrapText="1"/>
      <protection/>
    </xf>
    <xf numFmtId="1" fontId="6" fillId="0" borderId="13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6" fillId="0" borderId="12" xfId="64" applyNumberFormat="1" applyFont="1" applyFill="1" applyBorder="1" applyAlignment="1" applyProtection="1">
      <alignment horizontal="left" vertical="center" wrapText="1"/>
      <protection/>
    </xf>
    <xf numFmtId="3" fontId="6" fillId="0" borderId="12" xfId="64" applyNumberFormat="1" applyFont="1" applyFill="1" applyBorder="1" applyAlignment="1" applyProtection="1">
      <alignment horizontal="right" vertical="center" wrapText="1"/>
      <protection/>
    </xf>
    <xf numFmtId="19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" fontId="6" fillId="0" borderId="1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 applyProtection="1" quotePrefix="1">
      <alignment horizontal="center"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6" fillId="0" borderId="12" xfId="59" applyNumberFormat="1" applyFont="1" applyFill="1" applyBorder="1" applyAlignment="1" applyProtection="1">
      <alignment horizontal="left" vertical="center" wrapText="1"/>
      <protection/>
    </xf>
    <xf numFmtId="3" fontId="6" fillId="0" borderId="12" xfId="70" applyNumberFormat="1" applyFont="1" applyFill="1" applyBorder="1" applyAlignment="1" applyProtection="1">
      <alignment horizontal="right" vertical="center"/>
      <protection/>
    </xf>
    <xf numFmtId="1" fontId="6" fillId="0" borderId="12" xfId="7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63" applyNumberFormat="1" applyFont="1" applyFill="1" applyBorder="1" applyAlignment="1" applyProtection="1">
      <alignment horizontal="left" vertical="center" wrapText="1"/>
      <protection/>
    </xf>
    <xf numFmtId="0" fontId="6" fillId="0" borderId="12" xfId="59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3" fontId="5" fillId="0" borderId="12" xfId="62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Alignment="1">
      <alignment horizontal="center" vertical="top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left" vertical="center" wrapText="1"/>
    </xf>
    <xf numFmtId="3" fontId="3" fillId="0" borderId="0" xfId="0" applyNumberFormat="1" applyFont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bično 3" xfId="62"/>
    <cellStyle name="Obično 3 2" xfId="63"/>
    <cellStyle name="Obično 4" xfId="64"/>
    <cellStyle name="Obično 4 2" xfId="65"/>
    <cellStyle name="Output" xfId="66"/>
    <cellStyle name="Percent" xfId="67"/>
    <cellStyle name="Title" xfId="68"/>
    <cellStyle name="Total" xfId="69"/>
    <cellStyle name="Valuta 3" xfId="70"/>
    <cellStyle name="Valuta 3 2" xfId="71"/>
    <cellStyle name="Valuta 3 2 2" xfId="72"/>
    <cellStyle name="Valuta 3 3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z1\HVZ_DATA\Users\avlasec\Desktop\UR\Kopija%20KUF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z1\HVZ_DATA\Users\vbacic\AppData\Local\Microsoft\Windows\INetCache\Content.Outlook\O0W80KTF\Financijski%20plan%20HVZ%202018-2020%20-%20MU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 (2)"/>
      <sheetName val="P4 (3)"/>
      <sheetName val="Vip"/>
      <sheetName val="UR2knji"/>
      <sheetName val="Ios"/>
      <sheetName val="Bld3 "/>
      <sheetName val="Bl313"/>
      <sheetName val="Predr3"/>
      <sheetName val="In3"/>
      <sheetName val="Pdv3"/>
      <sheetName val="Prem3"/>
      <sheetName val="Hun3"/>
      <sheetName val="Reb3"/>
      <sheetName val="Sap3"/>
      <sheetName val="P3"/>
      <sheetName val="Gpl3"/>
      <sheetName val="Obv3"/>
      <sheetName val="Pn3"/>
      <sheetName val="O3"/>
      <sheetName val="Sap14"/>
      <sheetName val="Reb4"/>
      <sheetName val="Reb4-II"/>
      <sheetName val="Z"/>
      <sheetName val="Ev"/>
      <sheetName val="PlH3"/>
      <sheetName val="Bld4X"/>
      <sheetName val="Bl4X"/>
      <sheetName val="UR3"/>
      <sheetName val="BLH4"/>
      <sheetName val="PlH4"/>
      <sheetName val="UrH4"/>
      <sheetName val="HunH4"/>
      <sheetName val="In4"/>
      <sheetName val="Hun4"/>
      <sheetName val="Bl4"/>
      <sheetName val="Bld4"/>
      <sheetName val="Pdv4"/>
      <sheetName val="Gpl4"/>
      <sheetName val="Obv4"/>
      <sheetName val="Sap4"/>
      <sheetName val="N3"/>
      <sheetName val="A"/>
      <sheetName val="UR4"/>
      <sheetName val="O4"/>
      <sheetName val="P4"/>
      <sheetName val="N4"/>
      <sheetName val="KP"/>
      <sheetName val="Prem4"/>
      <sheetName val="Pnb4"/>
      <sheetName val="Osposob4"/>
      <sheetName val="Sap5"/>
      <sheetName val="O5"/>
      <sheetName val="FP-Sap5"/>
      <sheetName val="Op-Pn15"/>
      <sheetName val="Pn5"/>
      <sheetName val="Prem5"/>
      <sheetName val="List3"/>
      <sheetName val="Pl-hol15"/>
      <sheetName val="Plaće5"/>
      <sheetName val="Strateški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jski plan HVZ 2018-2020"/>
      <sheetName val="Financijski plan HVZ 2018-2020 "/>
    </sheetNames>
    <definedNames>
      <definedName name="L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3"/>
  <sheetViews>
    <sheetView tabSelected="1" view="pageBreakPreview" zoomScaleNormal="110" zoomScaleSheetLayoutView="100" workbookViewId="0" topLeftCell="A1">
      <selection activeCell="C330" sqref="C330"/>
    </sheetView>
  </sheetViews>
  <sheetFormatPr defaultColWidth="9.140625" defaultRowHeight="15"/>
  <cols>
    <col min="1" max="1" width="8.421875" style="3" customWidth="1"/>
    <col min="2" max="2" width="63.28125" style="1" customWidth="1"/>
    <col min="3" max="4" width="13.7109375" style="19" customWidth="1"/>
    <col min="5" max="5" width="13.7109375" style="93" customWidth="1"/>
    <col min="6" max="6" width="9.140625" style="1" customWidth="1"/>
    <col min="7" max="7" width="10.00390625" style="1" bestFit="1" customWidth="1"/>
    <col min="8" max="8" width="9.8515625" style="1" bestFit="1" customWidth="1"/>
    <col min="9" max="9" width="12.421875" style="1" customWidth="1"/>
    <col min="10" max="10" width="12.140625" style="1" customWidth="1"/>
    <col min="11" max="11" width="13.57421875" style="1" customWidth="1"/>
    <col min="12" max="16384" width="9.140625" style="1" customWidth="1"/>
  </cols>
  <sheetData>
    <row r="1" spans="1:5" ht="16.5">
      <c r="A1" s="293" t="s">
        <v>0</v>
      </c>
      <c r="B1" s="293"/>
      <c r="C1" s="67"/>
      <c r="D1" s="67"/>
      <c r="E1" s="179"/>
    </row>
    <row r="2" spans="1:5" ht="16.5">
      <c r="A2" s="293" t="s">
        <v>1</v>
      </c>
      <c r="B2" s="293"/>
      <c r="E2" s="179"/>
    </row>
    <row r="3" spans="1:2" ht="16.5">
      <c r="A3" s="294" t="s">
        <v>296</v>
      </c>
      <c r="B3" s="294"/>
    </row>
    <row r="4" spans="1:5" ht="16.5">
      <c r="A4" s="303" t="s">
        <v>926</v>
      </c>
      <c r="B4" s="303"/>
      <c r="C4" s="303"/>
      <c r="D4" s="303"/>
      <c r="E4" s="303"/>
    </row>
    <row r="5" spans="1:5" s="2" customFormat="1" ht="54" customHeight="1">
      <c r="A5" s="303"/>
      <c r="B5" s="303"/>
      <c r="C5" s="303"/>
      <c r="D5" s="303"/>
      <c r="E5" s="303"/>
    </row>
    <row r="6" spans="1:5" s="4" customFormat="1" ht="16.5">
      <c r="A6" s="298" t="s">
        <v>928</v>
      </c>
      <c r="B6" s="298"/>
      <c r="C6" s="298"/>
      <c r="D6" s="298"/>
      <c r="E6" s="298"/>
    </row>
    <row r="7" spans="1:5" ht="16.5">
      <c r="A7" s="299" t="s">
        <v>634</v>
      </c>
      <c r="B7" s="299"/>
      <c r="C7" s="299"/>
      <c r="D7" s="299"/>
      <c r="E7" s="299"/>
    </row>
    <row r="8" ht="16.5">
      <c r="B8" s="5"/>
    </row>
    <row r="9" spans="2:5" ht="16.5">
      <c r="B9" s="3"/>
      <c r="C9" s="66"/>
      <c r="D9" s="66"/>
      <c r="E9" s="180"/>
    </row>
    <row r="10" spans="1:5" ht="25.5">
      <c r="A10" s="33"/>
      <c r="B10" s="78" t="s">
        <v>2</v>
      </c>
      <c r="C10" s="77" t="s">
        <v>637</v>
      </c>
      <c r="D10" s="77" t="s">
        <v>323</v>
      </c>
      <c r="E10" s="77" t="s">
        <v>927</v>
      </c>
    </row>
    <row r="11" spans="1:5" ht="16.5">
      <c r="A11" s="75" t="s">
        <v>88</v>
      </c>
      <c r="B11" s="75" t="s">
        <v>89</v>
      </c>
      <c r="C11" s="76" t="s">
        <v>90</v>
      </c>
      <c r="D11" s="76" t="s">
        <v>91</v>
      </c>
      <c r="E11" s="181" t="s">
        <v>93</v>
      </c>
    </row>
    <row r="12" spans="1:5" ht="16.5">
      <c r="A12" s="7"/>
      <c r="B12" s="9" t="s">
        <v>3</v>
      </c>
      <c r="C12" s="8">
        <f>C196+C221</f>
        <v>293381302</v>
      </c>
      <c r="D12" s="8">
        <f>D196+D221</f>
        <v>296725835</v>
      </c>
      <c r="E12" s="8">
        <f>E196+E221</f>
        <v>298326998</v>
      </c>
    </row>
    <row r="13" spans="1:5" ht="49.5">
      <c r="A13" s="7"/>
      <c r="B13" s="9" t="s">
        <v>930</v>
      </c>
      <c r="C13" s="8">
        <f>C243+300000</f>
        <v>1329000</v>
      </c>
      <c r="D13" s="8">
        <f>D243+300000</f>
        <v>1382000</v>
      </c>
      <c r="E13" s="8">
        <f>E243+300000</f>
        <v>1337000</v>
      </c>
    </row>
    <row r="14" spans="1:5" ht="16.5">
      <c r="A14" s="7"/>
      <c r="B14" s="9" t="s">
        <v>4</v>
      </c>
      <c r="C14" s="8">
        <f>C327</f>
        <v>301000</v>
      </c>
      <c r="D14" s="8">
        <f>D327</f>
        <v>384000</v>
      </c>
      <c r="E14" s="8">
        <f>E327</f>
        <v>296000</v>
      </c>
    </row>
    <row r="15" spans="1:5" ht="56.25" customHeight="1">
      <c r="A15" s="7"/>
      <c r="B15" s="9" t="s">
        <v>932</v>
      </c>
      <c r="C15" s="8">
        <f>C273+500000</f>
        <v>5335000</v>
      </c>
      <c r="D15" s="8">
        <f>D273+500000</f>
        <v>5024000</v>
      </c>
      <c r="E15" s="8">
        <f>E273+500000</f>
        <v>5016000</v>
      </c>
    </row>
    <row r="16" spans="1:5" ht="33">
      <c r="A16" s="7"/>
      <c r="B16" s="9" t="s">
        <v>939</v>
      </c>
      <c r="C16" s="8">
        <f>C298</f>
        <v>3623000</v>
      </c>
      <c r="D16" s="8">
        <f>D298</f>
        <v>1126000</v>
      </c>
      <c r="E16" s="8">
        <f>E298</f>
        <v>1126000</v>
      </c>
    </row>
    <row r="17" spans="1:5" ht="16.5">
      <c r="A17" s="7"/>
      <c r="B17" s="9" t="s">
        <v>5</v>
      </c>
      <c r="C17" s="10">
        <f>SUM(C12:C16)</f>
        <v>303969302</v>
      </c>
      <c r="D17" s="10">
        <f>SUM(D12:D16)</f>
        <v>304641835</v>
      </c>
      <c r="E17" s="10">
        <f>SUM(E12:E16)</f>
        <v>306101998</v>
      </c>
    </row>
    <row r="18" spans="2:5" ht="16.5">
      <c r="B18" s="82"/>
      <c r="C18" s="66"/>
      <c r="D18" s="66"/>
      <c r="E18" s="180"/>
    </row>
    <row r="19" ht="16.5">
      <c r="B19" s="184" t="s">
        <v>6</v>
      </c>
    </row>
    <row r="20" spans="1:5" ht="16.5">
      <c r="A20" s="295" t="s">
        <v>7</v>
      </c>
      <c r="B20" s="295"/>
      <c r="C20" s="295"/>
      <c r="D20" s="295"/>
      <c r="E20" s="295"/>
    </row>
    <row r="21" spans="1:11" ht="16.5">
      <c r="A21" s="6" t="s">
        <v>8</v>
      </c>
      <c r="B21" s="32" t="s">
        <v>9</v>
      </c>
      <c r="C21" s="11">
        <f>C22+C28+C55+C60+C68+C58+C62</f>
        <v>31498000</v>
      </c>
      <c r="D21" s="11">
        <f>D22+D28+D55+D60+D68+D58+D62</f>
        <v>34505533</v>
      </c>
      <c r="E21" s="11">
        <f>E22+E28+E55+E60+E68+E58+E62</f>
        <v>34404696</v>
      </c>
      <c r="I21" s="19"/>
      <c r="J21" s="19"/>
      <c r="K21" s="19"/>
    </row>
    <row r="22" spans="1:11" ht="16.5">
      <c r="A22" s="94">
        <v>31</v>
      </c>
      <c r="B22" s="95" t="s">
        <v>303</v>
      </c>
      <c r="C22" s="96">
        <f>SUM(C23:C27)</f>
        <v>24210000</v>
      </c>
      <c r="D22" s="127">
        <f>SUM(D23:D27)</f>
        <v>26501533</v>
      </c>
      <c r="E22" s="127">
        <f>SUM(E23:E27)</f>
        <v>26626696</v>
      </c>
      <c r="I22" s="19"/>
      <c r="J22" s="19"/>
      <c r="K22" s="19"/>
    </row>
    <row r="23" spans="1:11" ht="16.5">
      <c r="A23" s="15">
        <v>3111</v>
      </c>
      <c r="B23" s="12" t="s">
        <v>10</v>
      </c>
      <c r="C23" s="90">
        <f>_xlfn.SUMIFS('Operativni plan 2020-2022'!H:H,'Operativni plan 2020-2022'!$E:$E,$A23,'Operativni plan 2020-2022'!$G:$G,$A$21&amp;"-11")</f>
        <v>19500000</v>
      </c>
      <c r="D23" s="90">
        <f>_xlfn.SUMIFS('Operativni plan 2020-2022'!I:I,'Operativni plan 2020-2022'!$E:$E,$A23,'Operativni plan 2020-2022'!$G:$G,$A$21&amp;"-11")</f>
        <v>21476533</v>
      </c>
      <c r="E23" s="90">
        <f>_xlfn.SUMIFS('Operativni plan 2020-2022'!J:J,'Operativni plan 2020-2022'!$E:$E,$A23,'Operativni plan 2020-2022'!$G:$G,$A$21&amp;"-11")</f>
        <v>21586696</v>
      </c>
      <c r="I23" s="19"/>
      <c r="J23" s="19"/>
      <c r="K23" s="19"/>
    </row>
    <row r="24" spans="1:11" ht="16.5">
      <c r="A24" s="15">
        <v>3113</v>
      </c>
      <c r="B24" s="12" t="s">
        <v>11</v>
      </c>
      <c r="C24" s="90">
        <f>_xlfn.SUMIFS('Operativni plan 2020-2022'!H:H,'Operativni plan 2020-2022'!$E:$E,$A24,'Operativni plan 2020-2022'!$G:$G,$A$21&amp;"-11")</f>
        <v>100000</v>
      </c>
      <c r="D24" s="90">
        <f>_xlfn.SUMIFS('Operativni plan 2020-2022'!I:I,'Operativni plan 2020-2022'!$E:$E,$A24,'Operativni plan 2020-2022'!$G:$G,$A$21&amp;"-11")</f>
        <v>100000</v>
      </c>
      <c r="E24" s="90">
        <f>_xlfn.SUMIFS('Operativni plan 2020-2022'!J:J,'Operativni plan 2020-2022'!$E:$E,$A24,'Operativni plan 2020-2022'!$G:$G,$A$21&amp;"-11")</f>
        <v>100000</v>
      </c>
      <c r="I24" s="19"/>
      <c r="J24" s="19"/>
      <c r="K24" s="19"/>
    </row>
    <row r="25" spans="1:11" ht="16.5">
      <c r="A25" s="15">
        <v>3121</v>
      </c>
      <c r="B25" s="12" t="s">
        <v>12</v>
      </c>
      <c r="C25" s="90">
        <f>_xlfn.SUMIFS('Operativni plan 2020-2022'!H:H,'Operativni plan 2020-2022'!$E:$E,$A25,'Operativni plan 2020-2022'!$G:$G,$A$21&amp;"-11")</f>
        <v>500000</v>
      </c>
      <c r="D25" s="90">
        <f>_xlfn.SUMIFS('Operativni plan 2020-2022'!I:I,'Operativni plan 2020-2022'!$E:$E,$A25,'Operativni plan 2020-2022'!$G:$G,$A$21&amp;"-11")</f>
        <v>500000</v>
      </c>
      <c r="E25" s="90">
        <f>_xlfn.SUMIFS('Operativni plan 2020-2022'!J:J,'Operativni plan 2020-2022'!$E:$E,$A25,'Operativni plan 2020-2022'!$G:$G,$A$21&amp;"-11")</f>
        <v>500000</v>
      </c>
      <c r="I25" s="19"/>
      <c r="J25" s="19"/>
      <c r="K25" s="19"/>
    </row>
    <row r="26" spans="1:11" ht="16.5">
      <c r="A26" s="15">
        <v>3131</v>
      </c>
      <c r="B26" s="12" t="s">
        <v>13</v>
      </c>
      <c r="C26" s="90">
        <f>_xlfn.SUMIFS('Operativni plan 2020-2022'!H:H,'Operativni plan 2020-2022'!$E:$E,$A26,'Operativni plan 2020-2022'!$G:$G,$A$21&amp;"-11")</f>
        <v>860000</v>
      </c>
      <c r="D26" s="90">
        <f>_xlfn.SUMIFS('Operativni plan 2020-2022'!I:I,'Operativni plan 2020-2022'!$E:$E,$A26,'Operativni plan 2020-2022'!$G:$G,$A$21&amp;"-11")</f>
        <v>865000</v>
      </c>
      <c r="E26" s="90">
        <f>_xlfn.SUMIFS('Operativni plan 2020-2022'!J:J,'Operativni plan 2020-2022'!$E:$E,$A26,'Operativni plan 2020-2022'!$G:$G,$A$21&amp;"-11")</f>
        <v>870000</v>
      </c>
      <c r="I26" s="19"/>
      <c r="J26" s="19"/>
      <c r="K26" s="19"/>
    </row>
    <row r="27" spans="1:11" ht="16.5">
      <c r="A27" s="15">
        <v>3132</v>
      </c>
      <c r="B27" s="12" t="s">
        <v>14</v>
      </c>
      <c r="C27" s="90">
        <f>_xlfn.SUMIFS('Operativni plan 2020-2022'!H:H,'Operativni plan 2020-2022'!$E:$E,$A27,'Operativni plan 2020-2022'!$G:$G,$A$21&amp;"-11")</f>
        <v>3250000</v>
      </c>
      <c r="D27" s="90">
        <f>_xlfn.SUMIFS('Operativni plan 2020-2022'!I:I,'Operativni plan 2020-2022'!$E:$E,$A27,'Operativni plan 2020-2022'!$G:$G,$A$21&amp;"-11")</f>
        <v>3560000</v>
      </c>
      <c r="E27" s="90">
        <f>_xlfn.SUMIFS('Operativni plan 2020-2022'!J:J,'Operativni plan 2020-2022'!$E:$E,$A27,'Operativni plan 2020-2022'!$G:$G,$A$21&amp;"-11")</f>
        <v>3570000</v>
      </c>
      <c r="I27" s="19"/>
      <c r="J27" s="19"/>
      <c r="K27" s="19"/>
    </row>
    <row r="28" spans="1:11" ht="16.5">
      <c r="A28" s="94">
        <v>32</v>
      </c>
      <c r="B28" s="97" t="s">
        <v>304</v>
      </c>
      <c r="C28" s="96">
        <f>SUM(C29:C54)</f>
        <v>6902000</v>
      </c>
      <c r="D28" s="127">
        <f>SUM(D29:D54)</f>
        <v>7103000</v>
      </c>
      <c r="E28" s="127">
        <f>SUM(E29:E54)</f>
        <v>6877000</v>
      </c>
      <c r="I28" s="19"/>
      <c r="J28" s="19"/>
      <c r="K28" s="19"/>
    </row>
    <row r="29" spans="1:11" ht="16.5">
      <c r="A29" s="12">
        <v>3211</v>
      </c>
      <c r="B29" s="12" t="s">
        <v>15</v>
      </c>
      <c r="C29" s="90">
        <f>_xlfn.SUMIFS('Operativni plan 2020-2022'!H:H,'Operativni plan 2020-2022'!$E:$E,$A29,'Operativni plan 2020-2022'!$G:$G,$A$21&amp;"-11")</f>
        <v>92000</v>
      </c>
      <c r="D29" s="90">
        <f>_xlfn.SUMIFS('Operativni plan 2020-2022'!I:I,'Operativni plan 2020-2022'!$E:$E,$A29,'Operativni plan 2020-2022'!$G:$G,$A$21&amp;"-11")</f>
        <v>92000</v>
      </c>
      <c r="E29" s="90">
        <f>_xlfn.SUMIFS('Operativni plan 2020-2022'!J:J,'Operativni plan 2020-2022'!$E:$E,$A29,'Operativni plan 2020-2022'!$G:$G,$A$21&amp;"-11")</f>
        <v>92000</v>
      </c>
      <c r="I29" s="19"/>
      <c r="J29" s="19"/>
      <c r="K29" s="19"/>
    </row>
    <row r="30" spans="1:11" ht="16.5">
      <c r="A30" s="12">
        <v>3212</v>
      </c>
      <c r="B30" s="12" t="s">
        <v>16</v>
      </c>
      <c r="C30" s="90">
        <f>_xlfn.SUMIFS('Operativni plan 2020-2022'!H:H,'Operativni plan 2020-2022'!$E:$E,$A30,'Operativni plan 2020-2022'!$G:$G,$A$21&amp;"-11")</f>
        <v>1050000</v>
      </c>
      <c r="D30" s="90">
        <f>_xlfn.SUMIFS('Operativni plan 2020-2022'!I:I,'Operativni plan 2020-2022'!$E:$E,$A30,'Operativni plan 2020-2022'!$G:$G,$A$21&amp;"-11")</f>
        <v>1175000</v>
      </c>
      <c r="E30" s="90">
        <f>_xlfn.SUMIFS('Operativni plan 2020-2022'!J:J,'Operativni plan 2020-2022'!$E:$E,$A30,'Operativni plan 2020-2022'!$G:$G,$A$21&amp;"-11")</f>
        <v>1175000</v>
      </c>
      <c r="I30" s="19"/>
      <c r="J30" s="19"/>
      <c r="K30" s="19"/>
    </row>
    <row r="31" spans="1:11" ht="16.5">
      <c r="A31" s="12">
        <v>3213</v>
      </c>
      <c r="B31" s="12" t="s">
        <v>17</v>
      </c>
      <c r="C31" s="90">
        <f>_xlfn.SUMIFS('Operativni plan 2020-2022'!H:H,'Operativni plan 2020-2022'!$E:$E,$A31,'Operativni plan 2020-2022'!$G:$G,$A$21&amp;"-11")</f>
        <v>60000</v>
      </c>
      <c r="D31" s="90">
        <f>_xlfn.SUMIFS('Operativni plan 2020-2022'!I:I,'Operativni plan 2020-2022'!$E:$E,$A31,'Operativni plan 2020-2022'!$G:$G,$A$21&amp;"-11")</f>
        <v>60000</v>
      </c>
      <c r="E31" s="90">
        <f>_xlfn.SUMIFS('Operativni plan 2020-2022'!J:J,'Operativni plan 2020-2022'!$E:$E,$A31,'Operativni plan 2020-2022'!$G:$G,$A$21&amp;"-11")</f>
        <v>60000</v>
      </c>
      <c r="I31" s="19"/>
      <c r="J31" s="19"/>
      <c r="K31" s="19"/>
    </row>
    <row r="32" spans="1:5" ht="16.5">
      <c r="A32" s="12">
        <v>3214</v>
      </c>
      <c r="B32" s="12" t="s">
        <v>18</v>
      </c>
      <c r="C32" s="90">
        <f>_xlfn.SUMIFS('Operativni plan 2020-2022'!H:H,'Operativni plan 2020-2022'!$E:$E,$A32,'Operativni plan 2020-2022'!$G:$G,$A$21&amp;"-11")</f>
        <v>1000</v>
      </c>
      <c r="D32" s="90">
        <f>_xlfn.SUMIFS('Operativni plan 2020-2022'!I:I,'Operativni plan 2020-2022'!$E:$E,$A32,'Operativni plan 2020-2022'!$G:$G,$A$21&amp;"-11")</f>
        <v>1000</v>
      </c>
      <c r="E32" s="90">
        <f>_xlfn.SUMIFS('Operativni plan 2020-2022'!J:J,'Operativni plan 2020-2022'!$E:$E,$A32,'Operativni plan 2020-2022'!$G:$G,$A$21&amp;"-11")</f>
        <v>1000</v>
      </c>
    </row>
    <row r="33" spans="1:5" ht="16.5">
      <c r="A33" s="12">
        <v>3221</v>
      </c>
      <c r="B33" s="12" t="s">
        <v>19</v>
      </c>
      <c r="C33" s="90">
        <f>_xlfn.SUMIFS('Operativni plan 2020-2022'!H:H,'Operativni plan 2020-2022'!$E:$E,$A33,'Operativni plan 2020-2022'!$G:$G,$A$21&amp;"-11")</f>
        <v>233000</v>
      </c>
      <c r="D33" s="90">
        <f>_xlfn.SUMIFS('Operativni plan 2020-2022'!I:I,'Operativni plan 2020-2022'!$E:$E,$A33,'Operativni plan 2020-2022'!$G:$G,$A$21&amp;"-11")</f>
        <v>209000</v>
      </c>
      <c r="E33" s="90">
        <f>_xlfn.SUMIFS('Operativni plan 2020-2022'!J:J,'Operativni plan 2020-2022'!$E:$E,$A33,'Operativni plan 2020-2022'!$G:$G,$A$21&amp;"-11")</f>
        <v>211000</v>
      </c>
    </row>
    <row r="34" spans="1:5" ht="16.5">
      <c r="A34" s="12">
        <v>3223</v>
      </c>
      <c r="B34" s="12" t="s">
        <v>20</v>
      </c>
      <c r="C34" s="90">
        <f>_xlfn.SUMIFS('Operativni plan 2020-2022'!H:H,'Operativni plan 2020-2022'!$E:$E,$A34,'Operativni plan 2020-2022'!$G:$G,$A$21&amp;"-11")</f>
        <v>899000</v>
      </c>
      <c r="D34" s="90">
        <f>_xlfn.SUMIFS('Operativni plan 2020-2022'!I:I,'Operativni plan 2020-2022'!$E:$E,$A34,'Operativni plan 2020-2022'!$G:$G,$A$21&amp;"-11")</f>
        <v>984000</v>
      </c>
      <c r="E34" s="90">
        <f>_xlfn.SUMIFS('Operativni plan 2020-2022'!J:J,'Operativni plan 2020-2022'!$E:$E,$A34,'Operativni plan 2020-2022'!$G:$G,$A$21&amp;"-11")</f>
        <v>984000</v>
      </c>
    </row>
    <row r="35" spans="1:5" ht="16.5">
      <c r="A35" s="12">
        <v>3224</v>
      </c>
      <c r="B35" s="12" t="s">
        <v>21</v>
      </c>
      <c r="C35" s="90">
        <f>_xlfn.SUMIFS('Operativni plan 2020-2022'!H:H,'Operativni plan 2020-2022'!$E:$E,$A35,'Operativni plan 2020-2022'!$G:$G,$A$21&amp;"-11")</f>
        <v>95000</v>
      </c>
      <c r="D35" s="90">
        <f>_xlfn.SUMIFS('Operativni plan 2020-2022'!I:I,'Operativni plan 2020-2022'!$E:$E,$A35,'Operativni plan 2020-2022'!$G:$G,$A$21&amp;"-11")</f>
        <v>95000</v>
      </c>
      <c r="E35" s="90">
        <f>_xlfn.SUMIFS('Operativni plan 2020-2022'!J:J,'Operativni plan 2020-2022'!$E:$E,$A35,'Operativni plan 2020-2022'!$G:$G,$A$21&amp;"-11")</f>
        <v>95000</v>
      </c>
    </row>
    <row r="36" spans="1:5" ht="16.5">
      <c r="A36" s="12">
        <v>3225</v>
      </c>
      <c r="B36" s="12" t="s">
        <v>22</v>
      </c>
      <c r="C36" s="90">
        <f>_xlfn.SUMIFS('Operativni plan 2020-2022'!H:H,'Operativni plan 2020-2022'!$E:$E,$A36,'Operativni plan 2020-2022'!$G:$G,$A$21&amp;"-11")</f>
        <v>160000</v>
      </c>
      <c r="D36" s="90">
        <f>_xlfn.SUMIFS('Operativni plan 2020-2022'!I:I,'Operativni plan 2020-2022'!$E:$E,$A36,'Operativni plan 2020-2022'!$G:$G,$A$21&amp;"-11")</f>
        <v>160000</v>
      </c>
      <c r="E36" s="90">
        <f>_xlfn.SUMIFS('Operativni plan 2020-2022'!J:J,'Operativni plan 2020-2022'!$E:$E,$A36,'Operativni plan 2020-2022'!$G:$G,$A$21&amp;"-11")</f>
        <v>160000</v>
      </c>
    </row>
    <row r="37" spans="1:5" ht="16.5">
      <c r="A37" s="12">
        <v>3227</v>
      </c>
      <c r="B37" s="12" t="s">
        <v>23</v>
      </c>
      <c r="C37" s="90">
        <f>_xlfn.SUMIFS('Operativni plan 2020-2022'!H:H,'Operativni plan 2020-2022'!$E:$E,$A37,'Operativni plan 2020-2022'!$G:$G,$A$21&amp;"-11")</f>
        <v>20000</v>
      </c>
      <c r="D37" s="90">
        <f>_xlfn.SUMIFS('Operativni plan 2020-2022'!I:I,'Operativni plan 2020-2022'!$E:$E,$A37,'Operativni plan 2020-2022'!$G:$G,$A$21&amp;"-11")</f>
        <v>20000</v>
      </c>
      <c r="E37" s="90">
        <f>_xlfn.SUMIFS('Operativni plan 2020-2022'!J:J,'Operativni plan 2020-2022'!$E:$E,$A37,'Operativni plan 2020-2022'!$G:$G,$A$21&amp;"-11")</f>
        <v>20000</v>
      </c>
    </row>
    <row r="38" spans="1:5" ht="16.5">
      <c r="A38" s="12">
        <v>3231</v>
      </c>
      <c r="B38" s="12" t="s">
        <v>24</v>
      </c>
      <c r="C38" s="90">
        <f>_xlfn.SUMIFS('Operativni plan 2020-2022'!H:H,'Operativni plan 2020-2022'!$E:$E,$A38,'Operativni plan 2020-2022'!$G:$G,$A$21&amp;"-11")</f>
        <v>465000</v>
      </c>
      <c r="D38" s="90">
        <f>_xlfn.SUMIFS('Operativni plan 2020-2022'!I:I,'Operativni plan 2020-2022'!$E:$E,$A38,'Operativni plan 2020-2022'!$G:$G,$A$21&amp;"-11")</f>
        <v>465000</v>
      </c>
      <c r="E38" s="90">
        <f>_xlfn.SUMIFS('Operativni plan 2020-2022'!J:J,'Operativni plan 2020-2022'!$E:$E,$A38,'Operativni plan 2020-2022'!$G:$G,$A$21&amp;"-11")</f>
        <v>465000</v>
      </c>
    </row>
    <row r="39" spans="1:5" ht="16.5">
      <c r="A39" s="12">
        <v>3232</v>
      </c>
      <c r="B39" s="12" t="s">
        <v>25</v>
      </c>
      <c r="C39" s="90">
        <f>_xlfn.SUMIFS('Operativni plan 2020-2022'!H:H,'Operativni plan 2020-2022'!$E:$E,$A39,'Operativni plan 2020-2022'!$G:$G,$A$21&amp;"-11")</f>
        <v>1160000</v>
      </c>
      <c r="D39" s="90">
        <f>_xlfn.SUMIFS('Operativni plan 2020-2022'!I:I,'Operativni plan 2020-2022'!$E:$E,$A39,'Operativni plan 2020-2022'!$G:$G,$A$21&amp;"-11")</f>
        <v>1240000</v>
      </c>
      <c r="E39" s="90">
        <f>_xlfn.SUMIFS('Operativni plan 2020-2022'!J:J,'Operativni plan 2020-2022'!$E:$E,$A39,'Operativni plan 2020-2022'!$G:$G,$A$21&amp;"-11")</f>
        <v>1060000</v>
      </c>
    </row>
    <row r="40" spans="1:5" ht="16.5">
      <c r="A40" s="12">
        <v>3233</v>
      </c>
      <c r="B40" s="12" t="s">
        <v>26</v>
      </c>
      <c r="C40" s="90">
        <f>_xlfn.SUMIFS('Operativni plan 2020-2022'!H:H,'Operativni plan 2020-2022'!$E:$E,$A40,'Operativni plan 2020-2022'!$G:$G,$A$21&amp;"-11")</f>
        <v>166000</v>
      </c>
      <c r="D40" s="90">
        <f>_xlfn.SUMIFS('Operativni plan 2020-2022'!I:I,'Operativni plan 2020-2022'!$E:$E,$A40,'Operativni plan 2020-2022'!$G:$G,$A$21&amp;"-11")</f>
        <v>176000</v>
      </c>
      <c r="E40" s="90">
        <f>_xlfn.SUMIFS('Operativni plan 2020-2022'!J:J,'Operativni plan 2020-2022'!$E:$E,$A40,'Operativni plan 2020-2022'!$G:$G,$A$21&amp;"-11")</f>
        <v>166000</v>
      </c>
    </row>
    <row r="41" spans="1:5" ht="16.5">
      <c r="A41" s="12">
        <v>3234</v>
      </c>
      <c r="B41" s="12" t="s">
        <v>27</v>
      </c>
      <c r="C41" s="90">
        <f>_xlfn.SUMIFS('Operativni plan 2020-2022'!H:H,'Operativni plan 2020-2022'!$E:$E,$A41,'Operativni plan 2020-2022'!$G:$G,$A$21&amp;"-11")</f>
        <v>374000</v>
      </c>
      <c r="D41" s="90">
        <f>_xlfn.SUMIFS('Operativni plan 2020-2022'!I:I,'Operativni plan 2020-2022'!$E:$E,$A41,'Operativni plan 2020-2022'!$G:$G,$A$21&amp;"-11")</f>
        <v>374000</v>
      </c>
      <c r="E41" s="90">
        <f>_xlfn.SUMIFS('Operativni plan 2020-2022'!J:J,'Operativni plan 2020-2022'!$E:$E,$A41,'Operativni plan 2020-2022'!$G:$G,$A$21&amp;"-11")</f>
        <v>374000</v>
      </c>
    </row>
    <row r="42" spans="1:5" ht="16.5">
      <c r="A42" s="12">
        <v>3235</v>
      </c>
      <c r="B42" s="12" t="s">
        <v>28</v>
      </c>
      <c r="C42" s="90">
        <f>_xlfn.SUMIFS('Operativni plan 2020-2022'!H:H,'Operativni plan 2020-2022'!$E:$E,$A42,'Operativni plan 2020-2022'!$G:$G,$A$21&amp;"-11")</f>
        <v>630000</v>
      </c>
      <c r="D42" s="90">
        <f>_xlfn.SUMIFS('Operativni plan 2020-2022'!I:I,'Operativni plan 2020-2022'!$E:$E,$A42,'Operativni plan 2020-2022'!$G:$G,$A$21&amp;"-11")</f>
        <v>655000</v>
      </c>
      <c r="E42" s="90">
        <f>_xlfn.SUMIFS('Operativni plan 2020-2022'!J:J,'Operativni plan 2020-2022'!$E:$E,$A42,'Operativni plan 2020-2022'!$G:$G,$A$21&amp;"-11")</f>
        <v>655000</v>
      </c>
    </row>
    <row r="43" spans="1:5" ht="16.5">
      <c r="A43" s="12">
        <v>3236</v>
      </c>
      <c r="B43" s="12" t="s">
        <v>29</v>
      </c>
      <c r="C43" s="90">
        <f>_xlfn.SUMIFS('Operativni plan 2020-2022'!H:H,'Operativni plan 2020-2022'!$E:$E,$A43,'Operativni plan 2020-2022'!$G:$G,$A$21&amp;"-11")</f>
        <v>100000</v>
      </c>
      <c r="D43" s="90">
        <f>_xlfn.SUMIFS('Operativni plan 2020-2022'!I:I,'Operativni plan 2020-2022'!$E:$E,$A43,'Operativni plan 2020-2022'!$G:$G,$A$21&amp;"-11")</f>
        <v>100000</v>
      </c>
      <c r="E43" s="90">
        <f>_xlfn.SUMIFS('Operativni plan 2020-2022'!J:J,'Operativni plan 2020-2022'!$E:$E,$A43,'Operativni plan 2020-2022'!$G:$G,$A$21&amp;"-11")</f>
        <v>100000</v>
      </c>
    </row>
    <row r="44" spans="1:5" ht="16.5">
      <c r="A44" s="12">
        <v>3237</v>
      </c>
      <c r="B44" s="12" t="s">
        <v>30</v>
      </c>
      <c r="C44" s="90">
        <f>_xlfn.SUMIFS('Operativni plan 2020-2022'!H:H,'Operativni plan 2020-2022'!$E:$E,$A44,'Operativni plan 2020-2022'!$G:$G,$A$21&amp;"-11")</f>
        <v>152000</v>
      </c>
      <c r="D44" s="90">
        <f>_xlfn.SUMIFS('Operativni plan 2020-2022'!I:I,'Operativni plan 2020-2022'!$E:$E,$A44,'Operativni plan 2020-2022'!$G:$G,$A$21&amp;"-11")</f>
        <v>112000</v>
      </c>
      <c r="E44" s="90">
        <f>_xlfn.SUMIFS('Operativni plan 2020-2022'!J:J,'Operativni plan 2020-2022'!$E:$E,$A44,'Operativni plan 2020-2022'!$G:$G,$A$21&amp;"-11")</f>
        <v>112000</v>
      </c>
    </row>
    <row r="45" spans="1:5" ht="16.5">
      <c r="A45" s="12">
        <v>3238</v>
      </c>
      <c r="B45" s="12" t="s">
        <v>31</v>
      </c>
      <c r="C45" s="90">
        <f>_xlfn.SUMIFS('Operativni plan 2020-2022'!H:H,'Operativni plan 2020-2022'!$E:$E,$A45,'Operativni plan 2020-2022'!$G:$G,$A$21&amp;"-11")</f>
        <v>310000</v>
      </c>
      <c r="D45" s="90">
        <f>_xlfn.SUMIFS('Operativni plan 2020-2022'!I:I,'Operativni plan 2020-2022'!$E:$E,$A45,'Operativni plan 2020-2022'!$G:$G,$A$21&amp;"-11")</f>
        <v>210000</v>
      </c>
      <c r="E45" s="90">
        <f>_xlfn.SUMIFS('Operativni plan 2020-2022'!J:J,'Operativni plan 2020-2022'!$E:$E,$A45,'Operativni plan 2020-2022'!$G:$G,$A$21&amp;"-11")</f>
        <v>210000</v>
      </c>
    </row>
    <row r="46" spans="1:5" ht="16.5">
      <c r="A46" s="12">
        <v>3239</v>
      </c>
      <c r="B46" s="12" t="s">
        <v>32</v>
      </c>
      <c r="C46" s="90">
        <f>_xlfn.SUMIFS('Operativni plan 2020-2022'!H:H,'Operativni plan 2020-2022'!$E:$E,$A46,'Operativni plan 2020-2022'!$G:$G,$A$21&amp;"-11")</f>
        <v>452000</v>
      </c>
      <c r="D46" s="90">
        <f>_xlfn.SUMIFS('Operativni plan 2020-2022'!I:I,'Operativni plan 2020-2022'!$E:$E,$A46,'Operativni plan 2020-2022'!$G:$G,$A$21&amp;"-11")</f>
        <v>472000</v>
      </c>
      <c r="E46" s="90">
        <f>_xlfn.SUMIFS('Operativni plan 2020-2022'!J:J,'Operativni plan 2020-2022'!$E:$E,$A46,'Operativni plan 2020-2022'!$G:$G,$A$21&amp;"-11")</f>
        <v>452000</v>
      </c>
    </row>
    <row r="47" spans="1:5" ht="16.5">
      <c r="A47" s="12">
        <v>3241</v>
      </c>
      <c r="B47" s="12" t="s">
        <v>33</v>
      </c>
      <c r="C47" s="90">
        <f>_xlfn.SUMIFS('Operativni plan 2020-2022'!H:H,'Operativni plan 2020-2022'!$E:$E,$A47,'Operativni plan 2020-2022'!$G:$G,$A$21&amp;"-11")</f>
        <v>61000</v>
      </c>
      <c r="D47" s="90">
        <f>_xlfn.SUMIFS('Operativni plan 2020-2022'!I:I,'Operativni plan 2020-2022'!$E:$E,$A47,'Operativni plan 2020-2022'!$G:$G,$A$21&amp;"-11")</f>
        <v>61000</v>
      </c>
      <c r="E47" s="90">
        <f>_xlfn.SUMIFS('Operativni plan 2020-2022'!J:J,'Operativni plan 2020-2022'!$E:$E,$A47,'Operativni plan 2020-2022'!$G:$G,$A$21&amp;"-11")</f>
        <v>61000</v>
      </c>
    </row>
    <row r="48" spans="1:5" ht="16.5">
      <c r="A48" s="12">
        <v>3291</v>
      </c>
      <c r="B48" s="12" t="s">
        <v>34</v>
      </c>
      <c r="C48" s="90">
        <f>_xlfn.SUMIFS('Operativni plan 2020-2022'!H:H,'Operativni plan 2020-2022'!$E:$E,$A48,'Operativni plan 2020-2022'!$G:$G,$A$21&amp;"-11")</f>
        <v>20000</v>
      </c>
      <c r="D48" s="90">
        <f>_xlfn.SUMIFS('Operativni plan 2020-2022'!I:I,'Operativni plan 2020-2022'!$E:$E,$A48,'Operativni plan 2020-2022'!$G:$G,$A$21&amp;"-11")</f>
        <v>20000</v>
      </c>
      <c r="E48" s="90">
        <f>_xlfn.SUMIFS('Operativni plan 2020-2022'!J:J,'Operativni plan 2020-2022'!$E:$E,$A48,'Operativni plan 2020-2022'!$G:$G,$A$21&amp;"-11")</f>
        <v>20000</v>
      </c>
    </row>
    <row r="49" spans="1:5" ht="16.5">
      <c r="A49" s="12">
        <v>3292</v>
      </c>
      <c r="B49" s="12" t="s">
        <v>35</v>
      </c>
      <c r="C49" s="90">
        <f>_xlfn.SUMIFS('Operativni plan 2020-2022'!H:H,'Operativni plan 2020-2022'!$E:$E,$A49,'Operativni plan 2020-2022'!$G:$G,$A$21&amp;"-11")</f>
        <v>150000</v>
      </c>
      <c r="D49" s="90">
        <f>_xlfn.SUMIFS('Operativni plan 2020-2022'!I:I,'Operativni plan 2020-2022'!$E:$E,$A49,'Operativni plan 2020-2022'!$G:$G,$A$21&amp;"-11")</f>
        <v>160000</v>
      </c>
      <c r="E49" s="90">
        <f>_xlfn.SUMIFS('Operativni plan 2020-2022'!J:J,'Operativni plan 2020-2022'!$E:$E,$A49,'Operativni plan 2020-2022'!$G:$G,$A$21&amp;"-11")</f>
        <v>150000</v>
      </c>
    </row>
    <row r="50" spans="1:5" ht="16.5">
      <c r="A50" s="12">
        <v>3293</v>
      </c>
      <c r="B50" s="12" t="s">
        <v>36</v>
      </c>
      <c r="C50" s="90">
        <f>_xlfn.SUMIFS('Operativni plan 2020-2022'!H:H,'Operativni plan 2020-2022'!$E:$E,$A50,'Operativni plan 2020-2022'!$G:$G,$A$21&amp;"-11")</f>
        <v>82000</v>
      </c>
      <c r="D50" s="90">
        <f>_xlfn.SUMIFS('Operativni plan 2020-2022'!I:I,'Operativni plan 2020-2022'!$E:$E,$A50,'Operativni plan 2020-2022'!$G:$G,$A$21&amp;"-11")</f>
        <v>82000</v>
      </c>
      <c r="E50" s="90">
        <f>_xlfn.SUMIFS('Operativni plan 2020-2022'!J:J,'Operativni plan 2020-2022'!$E:$E,$A50,'Operativni plan 2020-2022'!$G:$G,$A$21&amp;"-11")</f>
        <v>82000</v>
      </c>
    </row>
    <row r="51" spans="1:5" ht="16.5">
      <c r="A51" s="12">
        <v>3294</v>
      </c>
      <c r="B51" s="12" t="s">
        <v>37</v>
      </c>
      <c r="C51" s="90">
        <f>_xlfn.SUMIFS('Operativni plan 2020-2022'!H:H,'Operativni plan 2020-2022'!$E:$E,$A51,'Operativni plan 2020-2022'!$G:$G,$A$21&amp;"-11")</f>
        <v>10000</v>
      </c>
      <c r="D51" s="90">
        <f>_xlfn.SUMIFS('Operativni plan 2020-2022'!I:I,'Operativni plan 2020-2022'!$E:$E,$A51,'Operativni plan 2020-2022'!$G:$G,$A$21&amp;"-11")</f>
        <v>10000</v>
      </c>
      <c r="E51" s="90">
        <f>_xlfn.SUMIFS('Operativni plan 2020-2022'!J:J,'Operativni plan 2020-2022'!$E:$E,$A51,'Operativni plan 2020-2022'!$G:$G,$A$21&amp;"-11")</f>
        <v>10000</v>
      </c>
    </row>
    <row r="52" spans="1:5" ht="16.5">
      <c r="A52" s="12">
        <v>3295</v>
      </c>
      <c r="B52" s="12" t="s">
        <v>38</v>
      </c>
      <c r="C52" s="90">
        <f>_xlfn.SUMIFS('Operativni plan 2020-2022'!H:H,'Operativni plan 2020-2022'!$E:$E,$A52,'Operativni plan 2020-2022'!$G:$G,$A$21&amp;"-11")</f>
        <v>130000</v>
      </c>
      <c r="D52" s="90">
        <f>_xlfn.SUMIFS('Operativni plan 2020-2022'!I:I,'Operativni plan 2020-2022'!$E:$E,$A52,'Operativni plan 2020-2022'!$G:$G,$A$21&amp;"-11")</f>
        <v>130000</v>
      </c>
      <c r="E52" s="90">
        <f>_xlfn.SUMIFS('Operativni plan 2020-2022'!J:J,'Operativni plan 2020-2022'!$E:$E,$A52,'Operativni plan 2020-2022'!$G:$G,$A$21&amp;"-11")</f>
        <v>130000</v>
      </c>
    </row>
    <row r="53" spans="1:5" ht="16.5">
      <c r="A53" s="12">
        <v>3296</v>
      </c>
      <c r="B53" s="12" t="s">
        <v>531</v>
      </c>
      <c r="C53" s="90">
        <f>_xlfn.SUMIFS('Operativni plan 2020-2022'!H:H,'Operativni plan 2020-2022'!$E:$E,$A53,'Operativni plan 2020-2022'!$G:$G,$A$21&amp;"-11")</f>
        <v>20000</v>
      </c>
      <c r="D53" s="90">
        <f>_xlfn.SUMIFS('Operativni plan 2020-2022'!I:I,'Operativni plan 2020-2022'!$E:$E,$A53,'Operativni plan 2020-2022'!$G:$G,$A$21&amp;"-11")</f>
        <v>30000</v>
      </c>
      <c r="E53" s="90">
        <f>_xlfn.SUMIFS('Operativni plan 2020-2022'!J:J,'Operativni plan 2020-2022'!$E:$E,$A53,'Operativni plan 2020-2022'!$G:$G,$A$21&amp;"-11")</f>
        <v>22000</v>
      </c>
    </row>
    <row r="54" spans="1:5" ht="16.5">
      <c r="A54" s="12">
        <v>3299</v>
      </c>
      <c r="B54" s="12" t="s">
        <v>39</v>
      </c>
      <c r="C54" s="90">
        <f>_xlfn.SUMIFS('Operativni plan 2020-2022'!H:H,'Operativni plan 2020-2022'!$E:$E,$A54,'Operativni plan 2020-2022'!$G:$G,$A$21&amp;"-11")</f>
        <v>10000</v>
      </c>
      <c r="D54" s="90">
        <f>_xlfn.SUMIFS('Operativni plan 2020-2022'!I:I,'Operativni plan 2020-2022'!$E:$E,$A54,'Operativni plan 2020-2022'!$G:$G,$A$21&amp;"-11")</f>
        <v>10000</v>
      </c>
      <c r="E54" s="90">
        <f>_xlfn.SUMIFS('Operativni plan 2020-2022'!J:J,'Operativni plan 2020-2022'!$E:$E,$A54,'Operativni plan 2020-2022'!$G:$G,$A$21&amp;"-11")</f>
        <v>10000</v>
      </c>
    </row>
    <row r="55" spans="1:5" ht="16.5">
      <c r="A55" s="94">
        <v>34</v>
      </c>
      <c r="B55" s="97" t="s">
        <v>305</v>
      </c>
      <c r="C55" s="96">
        <f>SUM(C56:C57)</f>
        <v>4000</v>
      </c>
      <c r="D55" s="127">
        <f>SUM(D56:D57)</f>
        <v>4000</v>
      </c>
      <c r="E55" s="127">
        <f>SUM(E56:E57)</f>
        <v>4000</v>
      </c>
    </row>
    <row r="56" spans="1:5" ht="16.5">
      <c r="A56" s="12">
        <v>3431</v>
      </c>
      <c r="B56" s="12" t="s">
        <v>40</v>
      </c>
      <c r="C56" s="90">
        <f>_xlfn.SUMIFS('Operativni plan 2020-2022'!H:H,'Operativni plan 2020-2022'!$E:$E,$A56,'Operativni plan 2020-2022'!$G:$G,$A$21&amp;"-11")</f>
        <v>3000</v>
      </c>
      <c r="D56" s="90">
        <f>_xlfn.SUMIFS('Operativni plan 2020-2022'!I:I,'Operativni plan 2020-2022'!$E:$E,$A56,'Operativni plan 2020-2022'!$G:$G,$A$21&amp;"-11")</f>
        <v>3000</v>
      </c>
      <c r="E56" s="90">
        <f>_xlfn.SUMIFS('Operativni plan 2020-2022'!J:J,'Operativni plan 2020-2022'!$E:$E,$A56,'Operativni plan 2020-2022'!$G:$G,$A$21&amp;"-11")</f>
        <v>3000</v>
      </c>
    </row>
    <row r="57" spans="1:5" ht="16.5">
      <c r="A57" s="12">
        <v>3433</v>
      </c>
      <c r="B57" s="12" t="s">
        <v>41</v>
      </c>
      <c r="C57" s="90">
        <f>_xlfn.SUMIFS('Operativni plan 2020-2022'!H:H,'Operativni plan 2020-2022'!$E:$E,$A57,'Operativni plan 2020-2022'!$G:$G,$A$21&amp;"-11")</f>
        <v>1000</v>
      </c>
      <c r="D57" s="90">
        <f>_xlfn.SUMIFS('Operativni plan 2020-2022'!I:I,'Operativni plan 2020-2022'!$E:$E,$A57,'Operativni plan 2020-2022'!$G:$G,$A$21&amp;"-11")</f>
        <v>1000</v>
      </c>
      <c r="E57" s="90">
        <f>_xlfn.SUMIFS('Operativni plan 2020-2022'!J:J,'Operativni plan 2020-2022'!$E:$E,$A57,'Operativni plan 2020-2022'!$G:$G,$A$21&amp;"-11")</f>
        <v>1000</v>
      </c>
    </row>
    <row r="58" spans="1:5" ht="33">
      <c r="A58" s="126">
        <v>37</v>
      </c>
      <c r="B58" s="128" t="s">
        <v>632</v>
      </c>
      <c r="C58" s="127">
        <f>C59</f>
        <v>20000</v>
      </c>
      <c r="D58" s="127">
        <f>D59</f>
        <v>20000</v>
      </c>
      <c r="E58" s="127">
        <f>E59</f>
        <v>20000</v>
      </c>
    </row>
    <row r="59" spans="1:5" ht="16.5">
      <c r="A59" s="12">
        <v>3721</v>
      </c>
      <c r="B59" s="12" t="s">
        <v>631</v>
      </c>
      <c r="C59" s="90">
        <f>_xlfn.SUMIFS('Operativni plan 2020-2022'!H:H,'Operativni plan 2020-2022'!$E:$E,$A59,'Operativni plan 2020-2022'!$G:$G,$A$21&amp;"-11")</f>
        <v>20000</v>
      </c>
      <c r="D59" s="90">
        <f>_xlfn.SUMIFS('Operativni plan 2020-2022'!I:I,'Operativni plan 2020-2022'!$E:$E,$A59,'Operativni plan 2020-2022'!$G:$G,$A$21&amp;"-11")</f>
        <v>20000</v>
      </c>
      <c r="E59" s="90">
        <f>_xlfn.SUMIFS('Operativni plan 2020-2022'!J:J,'Operativni plan 2020-2022'!$E:$E,$A59,'Operativni plan 2020-2022'!$G:$G,$A$21&amp;"-11")</f>
        <v>20000</v>
      </c>
    </row>
    <row r="60" spans="1:5" ht="16.5">
      <c r="A60" s="94">
        <v>38</v>
      </c>
      <c r="B60" s="97" t="s">
        <v>306</v>
      </c>
      <c r="C60" s="96">
        <f>C61</f>
        <v>2000</v>
      </c>
      <c r="D60" s="127">
        <f>D61</f>
        <v>2000</v>
      </c>
      <c r="E60" s="127">
        <f>E61</f>
        <v>2000</v>
      </c>
    </row>
    <row r="61" spans="1:5" ht="16.5">
      <c r="A61" s="12">
        <v>3831</v>
      </c>
      <c r="B61" s="12" t="s">
        <v>43</v>
      </c>
      <c r="C61" s="90">
        <f>_xlfn.SUMIFS('Operativni plan 2020-2022'!H:H,'Operativni plan 2020-2022'!$E:$E,$A61,'Operativni plan 2020-2022'!$G:$G,$A$21&amp;"-11")</f>
        <v>2000</v>
      </c>
      <c r="D61" s="90">
        <f>_xlfn.SUMIFS('Operativni plan 2020-2022'!I:I,'Operativni plan 2020-2022'!$E:$E,$A61,'Operativni plan 2020-2022'!$G:$G,$A$21&amp;"-11")</f>
        <v>2000</v>
      </c>
      <c r="E61" s="90">
        <f>_xlfn.SUMIFS('Operativni plan 2020-2022'!J:J,'Operativni plan 2020-2022'!$E:$E,$A61,'Operativni plan 2020-2022'!$G:$G,$A$21&amp;"-11")</f>
        <v>2000</v>
      </c>
    </row>
    <row r="62" spans="1:5" ht="16.5">
      <c r="A62" s="126">
        <v>42</v>
      </c>
      <c r="B62" s="128" t="s">
        <v>307</v>
      </c>
      <c r="C62" s="127">
        <f>SUM(C63:C67)</f>
        <v>260000</v>
      </c>
      <c r="D62" s="127">
        <f>SUM(D63:D67)</f>
        <v>475000</v>
      </c>
      <c r="E62" s="127">
        <f>SUM(E63:E67)</f>
        <v>475000</v>
      </c>
    </row>
    <row r="63" spans="1:5" ht="16.5">
      <c r="A63" s="12">
        <v>4221</v>
      </c>
      <c r="B63" s="12" t="s">
        <v>44</v>
      </c>
      <c r="C63" s="90">
        <f>_xlfn.SUMIFS('Operativni plan 2020-2022'!H:H,'Operativni plan 2020-2022'!$E:$E,$A63,'Operativni plan 2020-2022'!$G:$G,$A$21&amp;"-11")</f>
        <v>130000</v>
      </c>
      <c r="D63" s="90">
        <f>_xlfn.SUMIFS('Operativni plan 2020-2022'!I:I,'Operativni plan 2020-2022'!$E:$E,$A63,'Operativni plan 2020-2022'!$G:$G,$A$21&amp;"-11")</f>
        <v>180000</v>
      </c>
      <c r="E63" s="90">
        <f>_xlfn.SUMIFS('Operativni plan 2020-2022'!J:J,'Operativni plan 2020-2022'!$E:$E,$A63,'Operativni plan 2020-2022'!$G:$G,$A$21&amp;"-11")</f>
        <v>180000</v>
      </c>
    </row>
    <row r="64" spans="1:5" ht="16.5">
      <c r="A64" s="12">
        <v>4222</v>
      </c>
      <c r="B64" s="12" t="s">
        <v>45</v>
      </c>
      <c r="C64" s="90">
        <f>_xlfn.SUMIFS('Operativni plan 2020-2022'!H:H,'Operativni plan 2020-2022'!$E:$E,$A64,'Operativni plan 2020-2022'!$G:$G,$A$21&amp;"-11")</f>
        <v>40000</v>
      </c>
      <c r="D64" s="90">
        <f>_xlfn.SUMIFS('Operativni plan 2020-2022'!I:I,'Operativni plan 2020-2022'!$E:$E,$A64,'Operativni plan 2020-2022'!$G:$G,$A$21&amp;"-11")</f>
        <v>40000</v>
      </c>
      <c r="E64" s="90">
        <f>_xlfn.SUMIFS('Operativni plan 2020-2022'!J:J,'Operativni plan 2020-2022'!$E:$E,$A64,'Operativni plan 2020-2022'!$G:$G,$A$21&amp;"-11")</f>
        <v>40000</v>
      </c>
    </row>
    <row r="65" spans="1:5" ht="16.5">
      <c r="A65" s="12">
        <v>4223</v>
      </c>
      <c r="B65" s="12" t="s">
        <v>73</v>
      </c>
      <c r="C65" s="90">
        <f>_xlfn.SUMIFS('Operativni plan 2020-2022'!H:H,'Operativni plan 2020-2022'!$E:$E,$A65,'Operativni plan 2020-2022'!$G:$G,$A$21&amp;"-11")</f>
        <v>70000</v>
      </c>
      <c r="D65" s="90">
        <f>_xlfn.SUMIFS('Operativni plan 2020-2022'!I:I,'Operativni plan 2020-2022'!$E:$E,$A65,'Operativni plan 2020-2022'!$G:$G,$A$21&amp;"-11")</f>
        <v>70000</v>
      </c>
      <c r="E65" s="90">
        <f>_xlfn.SUMIFS('Operativni plan 2020-2022'!J:J,'Operativni plan 2020-2022'!$E:$E,$A65,'Operativni plan 2020-2022'!$G:$G,$A$21&amp;"-11")</f>
        <v>70000</v>
      </c>
    </row>
    <row r="66" spans="1:5" ht="16.5">
      <c r="A66" s="12">
        <v>4227</v>
      </c>
      <c r="B66" s="12" t="s">
        <v>46</v>
      </c>
      <c r="C66" s="90">
        <f>_xlfn.SUMIFS('Operativni plan 2020-2022'!H:H,'Operativni plan 2020-2022'!$E:$E,$A66,'Operativni plan 2020-2022'!$G:$G,$A$21&amp;"-11")</f>
        <v>20000</v>
      </c>
      <c r="D66" s="90">
        <f>_xlfn.SUMIFS('Operativni plan 2020-2022'!I:I,'Operativni plan 2020-2022'!$E:$E,$A66,'Operativni plan 2020-2022'!$G:$G,$A$21&amp;"-11")</f>
        <v>20000</v>
      </c>
      <c r="E66" s="90">
        <f>_xlfn.SUMIFS('Operativni plan 2020-2022'!J:J,'Operativni plan 2020-2022'!$E:$E,$A66,'Operativni plan 2020-2022'!$G:$G,$A$21&amp;"-11")</f>
        <v>20000</v>
      </c>
    </row>
    <row r="67" spans="1:5" ht="16.5">
      <c r="A67" s="12">
        <v>4231</v>
      </c>
      <c r="B67" s="12" t="s">
        <v>47</v>
      </c>
      <c r="C67" s="90">
        <f>_xlfn.SUMIFS('Operativni plan 2020-2022'!H:H,'Operativni plan 2020-2022'!$E:$E,$A67,'Operativni plan 2020-2022'!$G:$G,$A$21&amp;"-11")</f>
        <v>0</v>
      </c>
      <c r="D67" s="90">
        <f>_xlfn.SUMIFS('Operativni plan 2020-2022'!I:I,'Operativni plan 2020-2022'!$E:$E,$A67,'Operativni plan 2020-2022'!$G:$G,$A$21&amp;"-11")</f>
        <v>165000</v>
      </c>
      <c r="E67" s="90">
        <f>_xlfn.SUMIFS('Operativni plan 2020-2022'!J:J,'Operativni plan 2020-2022'!$E:$E,$A67,'Operativni plan 2020-2022'!$G:$G,$A$21&amp;"-11")</f>
        <v>165000</v>
      </c>
    </row>
    <row r="68" spans="1:5" ht="16.5">
      <c r="A68" s="94">
        <v>45</v>
      </c>
      <c r="B68" s="97" t="s">
        <v>933</v>
      </c>
      <c r="C68" s="96">
        <f>SUM(C69:C69)</f>
        <v>100000</v>
      </c>
      <c r="D68" s="127">
        <f>SUM(D69:D69)</f>
        <v>400000</v>
      </c>
      <c r="E68" s="127">
        <f>SUM(E69:E69)</f>
        <v>400000</v>
      </c>
    </row>
    <row r="69" spans="1:5" ht="16.5">
      <c r="A69" s="12">
        <v>4511</v>
      </c>
      <c r="B69" s="12" t="s">
        <v>630</v>
      </c>
      <c r="C69" s="90">
        <f>_xlfn.SUMIFS('Operativni plan 2020-2022'!H:H,'Operativni plan 2020-2022'!$E:$E,$A69,'Operativni plan 2020-2022'!$G:$G,$A$21&amp;"-11")</f>
        <v>100000</v>
      </c>
      <c r="D69" s="90">
        <f>_xlfn.SUMIFS('Operativni plan 2020-2022'!I:I,'Operativni plan 2020-2022'!$E:$E,$A69,'Operativni plan 2020-2022'!$G:$G,$A$21&amp;"-11")</f>
        <v>400000</v>
      </c>
      <c r="E69" s="90">
        <f>_xlfn.SUMIFS('Operativni plan 2020-2022'!J:J,'Operativni plan 2020-2022'!$E:$E,$A69,'Operativni plan 2020-2022'!$G:$G,$A$21&amp;"-11")</f>
        <v>400000</v>
      </c>
    </row>
    <row r="70" spans="1:5" ht="16.5">
      <c r="A70" s="13"/>
      <c r="B70" s="13"/>
      <c r="C70" s="14"/>
      <c r="D70" s="14"/>
      <c r="E70" s="182"/>
    </row>
    <row r="71" spans="1:5" ht="16.5">
      <c r="A71" s="6" t="s">
        <v>48</v>
      </c>
      <c r="B71" s="32" t="s">
        <v>49</v>
      </c>
      <c r="C71" s="11">
        <f>C72+C91</f>
        <v>822500</v>
      </c>
      <c r="D71" s="11">
        <f>D72+D91</f>
        <v>748500</v>
      </c>
      <c r="E71" s="11">
        <f>E72+E91</f>
        <v>545500</v>
      </c>
    </row>
    <row r="72" spans="1:5" ht="16.5">
      <c r="A72" s="94">
        <v>32</v>
      </c>
      <c r="B72" s="97" t="s">
        <v>304</v>
      </c>
      <c r="C72" s="96">
        <f>SUM(C73:C90)</f>
        <v>728500</v>
      </c>
      <c r="D72" s="127">
        <f>SUM(D73:D90)</f>
        <v>673500</v>
      </c>
      <c r="E72" s="127">
        <f>SUM(E73:E90)</f>
        <v>450500</v>
      </c>
    </row>
    <row r="73" spans="1:5" ht="16.5">
      <c r="A73" s="12">
        <v>3211</v>
      </c>
      <c r="B73" s="12" t="s">
        <v>15</v>
      </c>
      <c r="C73" s="8">
        <f>_xlfn.SUMIFS('Operativni plan 2020-2022'!H:H,'Operativni plan 2020-2022'!$E:$E,$A73,'Operativni plan 2020-2022'!$G:$G,$A$71&amp;"-11")</f>
        <v>53000</v>
      </c>
      <c r="D73" s="8">
        <f>_xlfn.SUMIFS('Operativni plan 2020-2022'!I:I,'Operativni plan 2020-2022'!$E:$E,$A73,'Operativni plan 2020-2022'!$G:$G,$A$71&amp;"-11")</f>
        <v>51000</v>
      </c>
      <c r="E73" s="8">
        <f>_xlfn.SUMIFS('Operativni plan 2020-2022'!J:J,'Operativni plan 2020-2022'!$E:$E,$A73,'Operativni plan 2020-2022'!$G:$G,$A$71&amp;"-11")</f>
        <v>49000</v>
      </c>
    </row>
    <row r="74" spans="1:5" ht="16.5">
      <c r="A74" s="12">
        <v>3213</v>
      </c>
      <c r="B74" s="12" t="s">
        <v>50</v>
      </c>
      <c r="C74" s="8">
        <f>_xlfn.SUMIFS('Operativni plan 2020-2022'!H:H,'Operativni plan 2020-2022'!$E:$E,$A74,'Operativni plan 2020-2022'!$G:$G,$A$71&amp;"-11")</f>
        <v>9000</v>
      </c>
      <c r="D74" s="8">
        <f>_xlfn.SUMIFS('Operativni plan 2020-2022'!I:I,'Operativni plan 2020-2022'!$E:$E,$A74,'Operativni plan 2020-2022'!$G:$G,$A$71&amp;"-11")</f>
        <v>9000</v>
      </c>
      <c r="E74" s="8">
        <f>_xlfn.SUMIFS('Operativni plan 2020-2022'!J:J,'Operativni plan 2020-2022'!$E:$E,$A74,'Operativni plan 2020-2022'!$G:$G,$A$71&amp;"-11")</f>
        <v>9000</v>
      </c>
    </row>
    <row r="75" spans="1:5" ht="16.5">
      <c r="A75" s="12">
        <v>3221</v>
      </c>
      <c r="B75" s="12" t="s">
        <v>19</v>
      </c>
      <c r="C75" s="8">
        <f>_xlfn.SUMIFS('Operativni plan 2020-2022'!H:H,'Operativni plan 2020-2022'!$E:$E,$A75,'Operativni plan 2020-2022'!$G:$G,$A$71&amp;"-11")</f>
        <v>83000</v>
      </c>
      <c r="D75" s="8">
        <f>_xlfn.SUMIFS('Operativni plan 2020-2022'!I:I,'Operativni plan 2020-2022'!$E:$E,$A75,'Operativni plan 2020-2022'!$G:$G,$A$71&amp;"-11")</f>
        <v>21000</v>
      </c>
      <c r="E75" s="8">
        <f>_xlfn.SUMIFS('Operativni plan 2020-2022'!J:J,'Operativni plan 2020-2022'!$E:$E,$A75,'Operativni plan 2020-2022'!$G:$G,$A$71&amp;"-11")</f>
        <v>36000</v>
      </c>
    </row>
    <row r="76" spans="1:5" ht="16.5">
      <c r="A76" s="12">
        <v>3225</v>
      </c>
      <c r="B76" s="12" t="s">
        <v>22</v>
      </c>
      <c r="C76" s="8">
        <f>_xlfn.SUMIFS('Operativni plan 2020-2022'!H:H,'Operativni plan 2020-2022'!$E:$E,$A76,'Operativni plan 2020-2022'!$G:$G,$A$71&amp;"-11")</f>
        <v>1000</v>
      </c>
      <c r="D76" s="8">
        <f>_xlfn.SUMIFS('Operativni plan 2020-2022'!I:I,'Operativni plan 2020-2022'!$E:$E,$A76,'Operativni plan 2020-2022'!$G:$G,$A$71&amp;"-11")</f>
        <v>0</v>
      </c>
      <c r="E76" s="8">
        <f>_xlfn.SUMIFS('Operativni plan 2020-2022'!J:J,'Operativni plan 2020-2022'!$E:$E,$A76,'Operativni plan 2020-2022'!$G:$G,$A$71&amp;"-11")</f>
        <v>0</v>
      </c>
    </row>
    <row r="77" spans="1:5" ht="16.5">
      <c r="A77" s="15">
        <v>3227</v>
      </c>
      <c r="B77" s="12" t="s">
        <v>23</v>
      </c>
      <c r="C77" s="8">
        <f>_xlfn.SUMIFS('Operativni plan 2020-2022'!H:H,'Operativni plan 2020-2022'!$E:$E,$A77,'Operativni plan 2020-2022'!$G:$G,$A$71&amp;"-11")</f>
        <v>0</v>
      </c>
      <c r="D77" s="8">
        <f>_xlfn.SUMIFS('Operativni plan 2020-2022'!I:I,'Operativni plan 2020-2022'!$E:$E,$A77,'Operativni plan 2020-2022'!$G:$G,$A$71&amp;"-11")</f>
        <v>72000</v>
      </c>
      <c r="E77" s="8">
        <f>_xlfn.SUMIFS('Operativni plan 2020-2022'!J:J,'Operativni plan 2020-2022'!$E:$E,$A77,'Operativni plan 2020-2022'!$G:$G,$A$71&amp;"-11")</f>
        <v>0</v>
      </c>
    </row>
    <row r="78" spans="1:5" ht="16.5">
      <c r="A78" s="12">
        <v>3231</v>
      </c>
      <c r="B78" s="12" t="s">
        <v>24</v>
      </c>
      <c r="C78" s="8">
        <f>_xlfn.SUMIFS('Operativni plan 2020-2022'!H:H,'Operativni plan 2020-2022'!$E:$E,$A78,'Operativni plan 2020-2022'!$G:$G,$A$71&amp;"-11")</f>
        <v>49000</v>
      </c>
      <c r="D78" s="8">
        <f>_xlfn.SUMIFS('Operativni plan 2020-2022'!I:I,'Operativni plan 2020-2022'!$E:$E,$A78,'Operativni plan 2020-2022'!$G:$G,$A$71&amp;"-11")</f>
        <v>32000</v>
      </c>
      <c r="E78" s="8">
        <f>_xlfn.SUMIFS('Operativni plan 2020-2022'!J:J,'Operativni plan 2020-2022'!$E:$E,$A78,'Operativni plan 2020-2022'!$G:$G,$A$71&amp;"-11")</f>
        <v>39000</v>
      </c>
    </row>
    <row r="79" spans="1:5" ht="16.5">
      <c r="A79" s="15">
        <v>3232</v>
      </c>
      <c r="B79" s="12" t="s">
        <v>25</v>
      </c>
      <c r="C79" s="8">
        <f>_xlfn.SUMIFS('Operativni plan 2020-2022'!H:H,'Operativni plan 2020-2022'!$E:$E,$A79,'Operativni plan 2020-2022'!$G:$G,$A$71&amp;"-11")</f>
        <v>7000</v>
      </c>
      <c r="D79" s="8">
        <f>_xlfn.SUMIFS('Operativni plan 2020-2022'!I:I,'Operativni plan 2020-2022'!$E:$E,$A79,'Operativni plan 2020-2022'!$G:$G,$A$71&amp;"-11")</f>
        <v>9000</v>
      </c>
      <c r="E79" s="8">
        <f>_xlfn.SUMIFS('Operativni plan 2020-2022'!J:J,'Operativni plan 2020-2022'!$E:$E,$A79,'Operativni plan 2020-2022'!$G:$G,$A$71&amp;"-11")</f>
        <v>9000</v>
      </c>
    </row>
    <row r="80" spans="1:5" ht="16.5">
      <c r="A80" s="15">
        <v>3233</v>
      </c>
      <c r="B80" s="12" t="s">
        <v>26</v>
      </c>
      <c r="C80" s="8">
        <f>_xlfn.SUMIFS('Operativni plan 2020-2022'!H:H,'Operativni plan 2020-2022'!$E:$E,$A80,'Operativni plan 2020-2022'!$G:$G,$A$71&amp;"-11")</f>
        <v>14000</v>
      </c>
      <c r="D80" s="8">
        <f>_xlfn.SUMIFS('Operativni plan 2020-2022'!I:I,'Operativni plan 2020-2022'!$E:$E,$A80,'Operativni plan 2020-2022'!$G:$G,$A$71&amp;"-11")</f>
        <v>0</v>
      </c>
      <c r="E80" s="8">
        <f>_xlfn.SUMIFS('Operativni plan 2020-2022'!J:J,'Operativni plan 2020-2022'!$E:$E,$A80,'Operativni plan 2020-2022'!$G:$G,$A$71&amp;"-11")</f>
        <v>7000</v>
      </c>
    </row>
    <row r="81" spans="1:5" ht="16.5">
      <c r="A81" s="15">
        <v>3234</v>
      </c>
      <c r="B81" s="12" t="s">
        <v>27</v>
      </c>
      <c r="C81" s="8">
        <f>_xlfn.SUMIFS('Operativni plan 2020-2022'!H:H,'Operativni plan 2020-2022'!$E:$E,$A81,'Operativni plan 2020-2022'!$G:$G,$A$71&amp;"-11")</f>
        <v>6000</v>
      </c>
      <c r="D81" s="8">
        <f>_xlfn.SUMIFS('Operativni plan 2020-2022'!I:I,'Operativni plan 2020-2022'!$E:$E,$A81,'Operativni plan 2020-2022'!$G:$G,$A$71&amp;"-11")</f>
        <v>0</v>
      </c>
      <c r="E81" s="8">
        <f>_xlfn.SUMIFS('Operativni plan 2020-2022'!J:J,'Operativni plan 2020-2022'!$E:$E,$A81,'Operativni plan 2020-2022'!$G:$G,$A$71&amp;"-11")</f>
        <v>3000</v>
      </c>
    </row>
    <row r="82" spans="1:5" ht="16.5">
      <c r="A82" s="12">
        <v>3235</v>
      </c>
      <c r="B82" s="12" t="s">
        <v>28</v>
      </c>
      <c r="C82" s="8">
        <f>_xlfn.SUMIFS('Operativni plan 2020-2022'!H:H,'Operativni plan 2020-2022'!$E:$E,$A82,'Operativni plan 2020-2022'!$G:$G,$A$71&amp;"-11")</f>
        <v>38000</v>
      </c>
      <c r="D82" s="8">
        <f>_xlfn.SUMIFS('Operativni plan 2020-2022'!I:I,'Operativni plan 2020-2022'!$E:$E,$A82,'Operativni plan 2020-2022'!$G:$G,$A$71&amp;"-11")</f>
        <v>17000</v>
      </c>
      <c r="E82" s="8">
        <f>_xlfn.SUMIFS('Operativni plan 2020-2022'!J:J,'Operativni plan 2020-2022'!$E:$E,$A82,'Operativni plan 2020-2022'!$G:$G,$A$71&amp;"-11")</f>
        <v>20000</v>
      </c>
    </row>
    <row r="83" spans="1:5" ht="16.5">
      <c r="A83" s="15">
        <v>3236</v>
      </c>
      <c r="B83" s="12" t="s">
        <v>56</v>
      </c>
      <c r="C83" s="8">
        <f>_xlfn.SUMIFS('Operativni plan 2020-2022'!H:H,'Operativni plan 2020-2022'!$E:$E,$A83,'Operativni plan 2020-2022'!$G:$G,$A$71&amp;"-11")</f>
        <v>10000</v>
      </c>
      <c r="D83" s="8">
        <f>_xlfn.SUMIFS('Operativni plan 2020-2022'!I:I,'Operativni plan 2020-2022'!$E:$E,$A83,'Operativni plan 2020-2022'!$G:$G,$A$71&amp;"-11")</f>
        <v>0</v>
      </c>
      <c r="E83" s="8">
        <f>_xlfn.SUMIFS('Operativni plan 2020-2022'!J:J,'Operativni plan 2020-2022'!$E:$E,$A83,'Operativni plan 2020-2022'!$G:$G,$A$71&amp;"-11")</f>
        <v>5000</v>
      </c>
    </row>
    <row r="84" spans="1:5" ht="16.5">
      <c r="A84" s="12">
        <v>3237</v>
      </c>
      <c r="B84" s="12" t="s">
        <v>30</v>
      </c>
      <c r="C84" s="8">
        <f>_xlfn.SUMIFS('Operativni plan 2020-2022'!H:H,'Operativni plan 2020-2022'!$E:$E,$A84,'Operativni plan 2020-2022'!$G:$G,$A$71&amp;"-11")</f>
        <v>16500</v>
      </c>
      <c r="D84" s="8">
        <f>_xlfn.SUMIFS('Operativni plan 2020-2022'!I:I,'Operativni plan 2020-2022'!$E:$E,$A84,'Operativni plan 2020-2022'!$G:$G,$A$71&amp;"-11")</f>
        <v>4500</v>
      </c>
      <c r="E84" s="8">
        <f>_xlfn.SUMIFS('Operativni plan 2020-2022'!J:J,'Operativni plan 2020-2022'!$E:$E,$A84,'Operativni plan 2020-2022'!$G:$G,$A$71&amp;"-11")</f>
        <v>5500</v>
      </c>
    </row>
    <row r="85" spans="1:5" ht="16.5">
      <c r="A85" s="12">
        <v>3239</v>
      </c>
      <c r="B85" s="12" t="s">
        <v>32</v>
      </c>
      <c r="C85" s="8">
        <f>_xlfn.SUMIFS('Operativni plan 2020-2022'!H:H,'Operativni plan 2020-2022'!$E:$E,$A85,'Operativni plan 2020-2022'!$G:$G,$A$71&amp;"-11")</f>
        <v>54000</v>
      </c>
      <c r="D85" s="8">
        <f>_xlfn.SUMIFS('Operativni plan 2020-2022'!I:I,'Operativni plan 2020-2022'!$E:$E,$A85,'Operativni plan 2020-2022'!$G:$G,$A$71&amp;"-11")</f>
        <v>72000</v>
      </c>
      <c r="E85" s="8">
        <f>_xlfn.SUMIFS('Operativni plan 2020-2022'!J:J,'Operativni plan 2020-2022'!$E:$E,$A85,'Operativni plan 2020-2022'!$G:$G,$A$71&amp;"-11")</f>
        <v>39000</v>
      </c>
    </row>
    <row r="86" spans="1:5" ht="16.5">
      <c r="A86" s="12">
        <v>3241</v>
      </c>
      <c r="B86" s="12" t="s">
        <v>33</v>
      </c>
      <c r="C86" s="8">
        <f>_xlfn.SUMIFS('Operativni plan 2020-2022'!H:H,'Operativni plan 2020-2022'!$E:$E,$A86,'Operativni plan 2020-2022'!$G:$G,$A$71&amp;"-11")</f>
        <v>348000</v>
      </c>
      <c r="D86" s="8">
        <f>_xlfn.SUMIFS('Operativni plan 2020-2022'!I:I,'Operativni plan 2020-2022'!$E:$E,$A86,'Operativni plan 2020-2022'!$G:$G,$A$71&amp;"-11")</f>
        <v>343000</v>
      </c>
      <c r="E86" s="8">
        <f>_xlfn.SUMIFS('Operativni plan 2020-2022'!J:J,'Operativni plan 2020-2022'!$E:$E,$A86,'Operativni plan 2020-2022'!$G:$G,$A$71&amp;"-11")</f>
        <v>195000</v>
      </c>
    </row>
    <row r="87" spans="1:5" ht="16.5">
      <c r="A87" s="12">
        <v>3291</v>
      </c>
      <c r="B87" s="12" t="s">
        <v>34</v>
      </c>
      <c r="C87" s="8">
        <f>_xlfn.SUMIFS('Operativni plan 2020-2022'!H:H,'Operativni plan 2020-2022'!$E:$E,$A87,'Operativni plan 2020-2022'!$G:$G,$A$71&amp;"-11")</f>
        <v>6000</v>
      </c>
      <c r="D87" s="8">
        <f>_xlfn.SUMIFS('Operativni plan 2020-2022'!I:I,'Operativni plan 2020-2022'!$E:$E,$A87,'Operativni plan 2020-2022'!$G:$G,$A$71&amp;"-11")</f>
        <v>6000</v>
      </c>
      <c r="E87" s="8">
        <f>_xlfn.SUMIFS('Operativni plan 2020-2022'!J:J,'Operativni plan 2020-2022'!$E:$E,$A87,'Operativni plan 2020-2022'!$G:$G,$A$71&amp;"-11")</f>
        <v>6000</v>
      </c>
    </row>
    <row r="88" spans="1:5" ht="16.5">
      <c r="A88" s="12">
        <v>3292</v>
      </c>
      <c r="B88" s="12" t="s">
        <v>35</v>
      </c>
      <c r="C88" s="8">
        <f>_xlfn.SUMIFS('Operativni plan 2020-2022'!H:H,'Operativni plan 2020-2022'!$E:$E,$A88,'Operativni plan 2020-2022'!$G:$G,$A$71&amp;"-11")</f>
        <v>17000</v>
      </c>
      <c r="D88" s="8">
        <f>_xlfn.SUMIFS('Operativni plan 2020-2022'!I:I,'Operativni plan 2020-2022'!$E:$E,$A88,'Operativni plan 2020-2022'!$G:$G,$A$71&amp;"-11")</f>
        <v>18000</v>
      </c>
      <c r="E88" s="8">
        <f>_xlfn.SUMIFS('Operativni plan 2020-2022'!J:J,'Operativni plan 2020-2022'!$E:$E,$A88,'Operativni plan 2020-2022'!$G:$G,$A$71&amp;"-11")</f>
        <v>11000</v>
      </c>
    </row>
    <row r="89" spans="1:5" ht="16.5">
      <c r="A89" s="12">
        <v>3293</v>
      </c>
      <c r="B89" s="12" t="s">
        <v>36</v>
      </c>
      <c r="C89" s="8">
        <f>_xlfn.SUMIFS('Operativni plan 2020-2022'!H:H,'Operativni plan 2020-2022'!$E:$E,$A89,'Operativni plan 2020-2022'!$G:$G,$A$71&amp;"-11")</f>
        <v>10000</v>
      </c>
      <c r="D89" s="8">
        <f>_xlfn.SUMIFS('Operativni plan 2020-2022'!I:I,'Operativni plan 2020-2022'!$E:$E,$A89,'Operativni plan 2020-2022'!$G:$G,$A$71&amp;"-11")</f>
        <v>12000</v>
      </c>
      <c r="E89" s="8">
        <f>_xlfn.SUMIFS('Operativni plan 2020-2022'!J:J,'Operativni plan 2020-2022'!$E:$E,$A89,'Operativni plan 2020-2022'!$G:$G,$A$71&amp;"-11")</f>
        <v>10000</v>
      </c>
    </row>
    <row r="90" spans="1:5" ht="16.5">
      <c r="A90" s="12">
        <v>3294</v>
      </c>
      <c r="B90" s="12" t="s">
        <v>37</v>
      </c>
      <c r="C90" s="8">
        <f>_xlfn.SUMIFS('Operativni plan 2020-2022'!H:H,'Operativni plan 2020-2022'!$E:$E,$A90,'Operativni plan 2020-2022'!$G:$G,$A$71&amp;"-11")</f>
        <v>7000</v>
      </c>
      <c r="D90" s="8">
        <f>_xlfn.SUMIFS('Operativni plan 2020-2022'!I:I,'Operativni plan 2020-2022'!$E:$E,$A90,'Operativni plan 2020-2022'!$G:$G,$A$71&amp;"-11")</f>
        <v>7000</v>
      </c>
      <c r="E90" s="8">
        <f>_xlfn.SUMIFS('Operativni plan 2020-2022'!J:J,'Operativni plan 2020-2022'!$E:$E,$A90,'Operativni plan 2020-2022'!$G:$G,$A$71&amp;"-11")</f>
        <v>7000</v>
      </c>
    </row>
    <row r="91" spans="1:5" ht="16.5">
      <c r="A91" s="94">
        <v>38</v>
      </c>
      <c r="B91" s="97" t="s">
        <v>306</v>
      </c>
      <c r="C91" s="96">
        <f>C92</f>
        <v>94000</v>
      </c>
      <c r="D91" s="127">
        <f>D92</f>
        <v>75000</v>
      </c>
      <c r="E91" s="127">
        <f>E92</f>
        <v>95000</v>
      </c>
    </row>
    <row r="92" spans="1:5" ht="16.5">
      <c r="A92" s="12">
        <v>3811</v>
      </c>
      <c r="B92" s="12" t="s">
        <v>52</v>
      </c>
      <c r="C92" s="8">
        <f>_xlfn.SUMIFS('Operativni plan 2020-2022'!H:H,'Operativni plan 2020-2022'!$E:$E,$A92,'Operativni plan 2020-2022'!$G:$G,$A$71&amp;"-11")</f>
        <v>94000</v>
      </c>
      <c r="D92" s="8">
        <f>_xlfn.SUMIFS('Operativni plan 2020-2022'!I:I,'Operativni plan 2020-2022'!$E:$E,$A92,'Operativni plan 2020-2022'!$G:$G,$A$71&amp;"-11")</f>
        <v>75000</v>
      </c>
      <c r="E92" s="90">
        <f>_xlfn.SUMIFS('Operativni plan 2020-2022'!J:J,'Operativni plan 2020-2022'!$E:$E,$A92,'Operativni plan 2020-2022'!$G:$G,$A$71&amp;"-11")</f>
        <v>95000</v>
      </c>
    </row>
    <row r="93" spans="1:5" ht="16.5">
      <c r="A93" s="13"/>
      <c r="B93" s="13"/>
      <c r="C93" s="14"/>
      <c r="D93" s="14"/>
      <c r="E93" s="182"/>
    </row>
    <row r="94" spans="1:5" ht="33">
      <c r="A94" s="6" t="s">
        <v>53</v>
      </c>
      <c r="B94" s="32" t="s">
        <v>54</v>
      </c>
      <c r="C94" s="11">
        <f>C95+C103+C107+C105</f>
        <v>215000</v>
      </c>
      <c r="D94" s="11">
        <f>D95+D103+D107+D105</f>
        <v>1215000</v>
      </c>
      <c r="E94" s="11">
        <f>E95+E103+E107+E105</f>
        <v>1215000</v>
      </c>
    </row>
    <row r="95" spans="1:5" ht="16.5">
      <c r="A95" s="94">
        <v>32</v>
      </c>
      <c r="B95" s="97" t="s">
        <v>304</v>
      </c>
      <c r="C95" s="96">
        <f>SUM(C96:C102)</f>
        <v>38000</v>
      </c>
      <c r="D95" s="127">
        <f>SUM(D96:D102)</f>
        <v>38000</v>
      </c>
      <c r="E95" s="127">
        <f>SUM(E96:E102)</f>
        <v>38000</v>
      </c>
    </row>
    <row r="96" spans="1:5" ht="16.5">
      <c r="A96" s="12">
        <v>3211</v>
      </c>
      <c r="B96" s="12" t="s">
        <v>15</v>
      </c>
      <c r="C96" s="8">
        <f>_xlfn.SUMIFS('Operativni plan 2020-2022'!H:H,'Operativni plan 2020-2022'!$E:$E,$A96,'Operativni plan 2020-2022'!$G:$G,$A$94&amp;"-11")</f>
        <v>1000</v>
      </c>
      <c r="D96" s="8">
        <f>_xlfn.SUMIFS('Operativni plan 2020-2022'!I:I,'Operativni plan 2020-2022'!$E:$E,$A96,'Operativni plan 2020-2022'!$G:$G,$A$94&amp;"-11")</f>
        <v>1000</v>
      </c>
      <c r="E96" s="90">
        <f>_xlfn.SUMIFS('Operativni plan 2020-2022'!J:J,'Operativni plan 2020-2022'!$E:$E,$A96,'Operativni plan 2020-2022'!$G:$G,$A$94&amp;"-11")</f>
        <v>1000</v>
      </c>
    </row>
    <row r="97" spans="1:5" ht="16.5">
      <c r="A97" s="12">
        <v>3224</v>
      </c>
      <c r="B97" s="12" t="s">
        <v>21</v>
      </c>
      <c r="C97" s="8">
        <f>_xlfn.SUMIFS('Operativni plan 2020-2022'!H:H,'Operativni plan 2020-2022'!$E:$E,$A97,'Operativni plan 2020-2022'!$G:$G,$A$94&amp;"-11")</f>
        <v>2000</v>
      </c>
      <c r="D97" s="8">
        <f>_xlfn.SUMIFS('Operativni plan 2020-2022'!I:I,'Operativni plan 2020-2022'!$E:$E,$A97,'Operativni plan 2020-2022'!$G:$G,$A$94&amp;"-11")</f>
        <v>2000</v>
      </c>
      <c r="E97" s="90">
        <f>_xlfn.SUMIFS('Operativni plan 2020-2022'!J:J,'Operativni plan 2020-2022'!$E:$E,$A97,'Operativni plan 2020-2022'!$G:$G,$A$94&amp;"-11")</f>
        <v>2000</v>
      </c>
    </row>
    <row r="98" spans="1:5" ht="16.5">
      <c r="A98" s="12">
        <v>3225</v>
      </c>
      <c r="B98" s="12" t="s">
        <v>22</v>
      </c>
      <c r="C98" s="8">
        <f>_xlfn.SUMIFS('Operativni plan 2020-2022'!H:H,'Operativni plan 2020-2022'!$E:$E,$A98,'Operativni plan 2020-2022'!$G:$G,$A$94&amp;"-11")</f>
        <v>5000</v>
      </c>
      <c r="D98" s="8">
        <f>_xlfn.SUMIFS('Operativni plan 2020-2022'!I:I,'Operativni plan 2020-2022'!$E:$E,$A98,'Operativni plan 2020-2022'!$G:$G,$A$94&amp;"-11")</f>
        <v>5000</v>
      </c>
      <c r="E98" s="90">
        <f>_xlfn.SUMIFS('Operativni plan 2020-2022'!J:J,'Operativni plan 2020-2022'!$E:$E,$A98,'Operativni plan 2020-2022'!$G:$G,$A$94&amp;"-11")</f>
        <v>5000</v>
      </c>
    </row>
    <row r="99" spans="1:5" ht="16.5">
      <c r="A99" s="15">
        <v>3231</v>
      </c>
      <c r="B99" s="12" t="s">
        <v>24</v>
      </c>
      <c r="C99" s="8">
        <f>_xlfn.SUMIFS('Operativni plan 2020-2022'!H:H,'Operativni plan 2020-2022'!$E:$E,$A99,'Operativni plan 2020-2022'!$G:$G,$A$94&amp;"-11")</f>
        <v>3000</v>
      </c>
      <c r="D99" s="8">
        <f>_xlfn.SUMIFS('Operativni plan 2020-2022'!I:I,'Operativni plan 2020-2022'!$E:$E,$A99,'Operativni plan 2020-2022'!$G:$G,$A$94&amp;"-11")</f>
        <v>3000</v>
      </c>
      <c r="E99" s="90">
        <f>_xlfn.SUMIFS('Operativni plan 2020-2022'!J:J,'Operativni plan 2020-2022'!$E:$E,$A99,'Operativni plan 2020-2022'!$G:$G,$A$94&amp;"-11")</f>
        <v>3000</v>
      </c>
    </row>
    <row r="100" spans="1:5" ht="16.5">
      <c r="A100" s="15">
        <v>3234</v>
      </c>
      <c r="B100" s="12" t="s">
        <v>27</v>
      </c>
      <c r="C100" s="8">
        <f>_xlfn.SUMIFS('Operativni plan 2020-2022'!H:H,'Operativni plan 2020-2022'!$E:$E,$A100,'Operativni plan 2020-2022'!$G:$G,$A$94&amp;"-11")</f>
        <v>2000</v>
      </c>
      <c r="D100" s="8">
        <f>_xlfn.SUMIFS('Operativni plan 2020-2022'!I:I,'Operativni plan 2020-2022'!$E:$E,$A100,'Operativni plan 2020-2022'!$G:$G,$A$94&amp;"-11")</f>
        <v>2000</v>
      </c>
      <c r="E100" s="90">
        <f>_xlfn.SUMIFS('Operativni plan 2020-2022'!J:J,'Operativni plan 2020-2022'!$E:$E,$A100,'Operativni plan 2020-2022'!$G:$G,$A$94&amp;"-11")</f>
        <v>2000</v>
      </c>
    </row>
    <row r="101" spans="1:5" ht="16.5">
      <c r="A101" s="15">
        <v>3237</v>
      </c>
      <c r="B101" s="12" t="s">
        <v>30</v>
      </c>
      <c r="C101" s="8">
        <f>_xlfn.SUMIFS('Operativni plan 2020-2022'!H:H,'Operativni plan 2020-2022'!$E:$E,$A101,'Operativni plan 2020-2022'!$G:$G,$A$94&amp;"-11")</f>
        <v>6000</v>
      </c>
      <c r="D101" s="8">
        <f>_xlfn.SUMIFS('Operativni plan 2020-2022'!I:I,'Operativni plan 2020-2022'!$E:$E,$A101,'Operativni plan 2020-2022'!$G:$G,$A$94&amp;"-11")</f>
        <v>6000</v>
      </c>
      <c r="E101" s="90">
        <f>_xlfn.SUMIFS('Operativni plan 2020-2022'!J:J,'Operativni plan 2020-2022'!$E:$E,$A101,'Operativni plan 2020-2022'!$G:$G,$A$94&amp;"-11")</f>
        <v>6000</v>
      </c>
    </row>
    <row r="102" spans="1:5" ht="16.5">
      <c r="A102" s="12">
        <v>3239</v>
      </c>
      <c r="B102" s="12" t="s">
        <v>32</v>
      </c>
      <c r="C102" s="8">
        <f>_xlfn.SUMIFS('Operativni plan 2020-2022'!H:H,'Operativni plan 2020-2022'!$E:$E,$A102,'Operativni plan 2020-2022'!$G:$G,$A$94&amp;"-11")</f>
        <v>19000</v>
      </c>
      <c r="D102" s="8">
        <f>_xlfn.SUMIFS('Operativni plan 2020-2022'!I:I,'Operativni plan 2020-2022'!$E:$E,$A102,'Operativni plan 2020-2022'!$G:$G,$A$94&amp;"-11")</f>
        <v>19000</v>
      </c>
      <c r="E102" s="90">
        <f>_xlfn.SUMIFS('Operativni plan 2020-2022'!J:J,'Operativni plan 2020-2022'!$E:$E,$A102,'Operativni plan 2020-2022'!$G:$G,$A$94&amp;"-11")</f>
        <v>19000</v>
      </c>
    </row>
    <row r="103" spans="1:5" ht="16.5">
      <c r="A103" s="94">
        <v>38</v>
      </c>
      <c r="B103" s="97" t="s">
        <v>306</v>
      </c>
      <c r="C103" s="96">
        <f>C104</f>
        <v>77000</v>
      </c>
      <c r="D103" s="127">
        <f>D104</f>
        <v>77000</v>
      </c>
      <c r="E103" s="127">
        <f>E104</f>
        <v>77000</v>
      </c>
    </row>
    <row r="104" spans="1:5" ht="16.5">
      <c r="A104" s="12">
        <v>3811</v>
      </c>
      <c r="B104" s="12" t="s">
        <v>52</v>
      </c>
      <c r="C104" s="8">
        <f>_xlfn.SUMIFS('Operativni plan 2020-2022'!H:H,'Operativni plan 2020-2022'!$E:$E,$A104,'Operativni plan 2020-2022'!$G:$G,$A$94&amp;"-11")</f>
        <v>77000</v>
      </c>
      <c r="D104" s="8">
        <f>_xlfn.SUMIFS('Operativni plan 2020-2022'!I:I,'Operativni plan 2020-2022'!$E:$E,$A104,'Operativni plan 2020-2022'!$G:$G,$A$94&amp;"-11")</f>
        <v>77000</v>
      </c>
      <c r="E104" s="90">
        <f>_xlfn.SUMIFS('Operativni plan 2020-2022'!J:J,'Operativni plan 2020-2022'!$E:$E,$A104,'Operativni plan 2020-2022'!$G:$G,$A$94&amp;"-11")</f>
        <v>77000</v>
      </c>
    </row>
    <row r="105" spans="1:5" ht="16.5">
      <c r="A105" s="126">
        <v>42</v>
      </c>
      <c r="B105" s="128" t="s">
        <v>307</v>
      </c>
      <c r="C105" s="127">
        <f>C106</f>
        <v>100000</v>
      </c>
      <c r="D105" s="127">
        <f>D106</f>
        <v>100000</v>
      </c>
      <c r="E105" s="127">
        <f>E106</f>
        <v>100000</v>
      </c>
    </row>
    <row r="106" spans="1:5" ht="16.5">
      <c r="A106" s="12">
        <v>4227</v>
      </c>
      <c r="B106" s="12" t="s">
        <v>46</v>
      </c>
      <c r="C106" s="8">
        <f>_xlfn.SUMIFS('Operativni plan 2020-2022'!H:H,'Operativni plan 2020-2022'!$E:$E,$A106,'Operativni plan 2020-2022'!$G:$G,$A$94&amp;"-11")</f>
        <v>100000</v>
      </c>
      <c r="D106" s="8">
        <f>_xlfn.SUMIFS('Operativni plan 2020-2022'!I:I,'Operativni plan 2020-2022'!$E:$E,$A106,'Operativni plan 2020-2022'!$G:$G,$A$94&amp;"-11")</f>
        <v>100000</v>
      </c>
      <c r="E106" s="90">
        <f>_xlfn.SUMIFS('Operativni plan 2020-2022'!J:J,'Operativni plan 2020-2022'!$E:$E,$A106,'Operativni plan 2020-2022'!$G:$G,$A$94&amp;"-11")</f>
        <v>100000</v>
      </c>
    </row>
    <row r="107" spans="1:5" ht="16.5">
      <c r="A107" s="126">
        <v>45</v>
      </c>
      <c r="B107" s="128" t="s">
        <v>933</v>
      </c>
      <c r="C107" s="127">
        <f>C108</f>
        <v>0</v>
      </c>
      <c r="D107" s="127">
        <f>D108</f>
        <v>1000000</v>
      </c>
      <c r="E107" s="127">
        <f>E108</f>
        <v>1000000</v>
      </c>
    </row>
    <row r="108" spans="1:5" ht="16.5">
      <c r="A108" s="12">
        <v>4511</v>
      </c>
      <c r="B108" s="12" t="s">
        <v>630</v>
      </c>
      <c r="C108" s="8">
        <f>_xlfn.SUMIFS('Operativni plan 2020-2022'!H:H,'Operativni plan 2020-2022'!$E:$E,$A108,'Operativni plan 2020-2022'!$G:$G,$A$94&amp;"-11")</f>
        <v>0</v>
      </c>
      <c r="D108" s="8">
        <f>_xlfn.SUMIFS('Operativni plan 2020-2022'!I:I,'Operativni plan 2020-2022'!$E:$E,$A108,'Operativni plan 2020-2022'!$G:$G,$A$94&amp;"-11")</f>
        <v>1000000</v>
      </c>
      <c r="E108" s="90">
        <f>_xlfn.SUMIFS('Operativni plan 2020-2022'!J:J,'Operativni plan 2020-2022'!$E:$E,$A108,'Operativni plan 2020-2022'!$G:$G,$A$94&amp;"-11")</f>
        <v>1000000</v>
      </c>
    </row>
    <row r="109" spans="1:5" ht="16.5">
      <c r="A109" s="13"/>
      <c r="B109" s="13"/>
      <c r="C109" s="14"/>
      <c r="D109" s="14"/>
      <c r="E109" s="182"/>
    </row>
    <row r="110" spans="1:5" ht="16.5">
      <c r="A110" s="6" t="s">
        <v>57</v>
      </c>
      <c r="B110" s="32" t="s">
        <v>58</v>
      </c>
      <c r="C110" s="65">
        <f>C111+C130+C132+C128</f>
        <v>1237500</v>
      </c>
      <c r="D110" s="65">
        <f>D111+D130+D132+D128</f>
        <v>1156500</v>
      </c>
      <c r="E110" s="65">
        <f>E111+E130+E132+E128</f>
        <v>1056500</v>
      </c>
    </row>
    <row r="111" spans="1:5" ht="16.5">
      <c r="A111" s="94">
        <v>32</v>
      </c>
      <c r="B111" s="97" t="s">
        <v>304</v>
      </c>
      <c r="C111" s="96">
        <f>SUM(C112:C127)</f>
        <v>1128500</v>
      </c>
      <c r="D111" s="127">
        <f>SUM(D112:D127)</f>
        <v>927500</v>
      </c>
      <c r="E111" s="127">
        <f>SUM(E112:E127)</f>
        <v>921500</v>
      </c>
    </row>
    <row r="112" spans="1:5" ht="16.5">
      <c r="A112" s="12">
        <v>3211</v>
      </c>
      <c r="B112" s="12" t="s">
        <v>15</v>
      </c>
      <c r="C112" s="8">
        <f>_xlfn.SUMIFS('Operativni plan 2020-2022'!H:H,'Operativni plan 2020-2022'!$E:$E,$A112,'Operativni plan 2020-2022'!$G:$G,$A$110&amp;"-11")</f>
        <v>9000</v>
      </c>
      <c r="D112" s="8">
        <f>_xlfn.SUMIFS('Operativni plan 2020-2022'!I:I,'Operativni plan 2020-2022'!$E:$E,$A112,'Operativni plan 2020-2022'!$G:$G,$A$110&amp;"-11")</f>
        <v>9000</v>
      </c>
      <c r="E112" s="90">
        <f>_xlfn.SUMIFS('Operativni plan 2020-2022'!J:J,'Operativni plan 2020-2022'!$E:$E,$A112,'Operativni plan 2020-2022'!$G:$G,$A$110&amp;"-11")</f>
        <v>9000</v>
      </c>
    </row>
    <row r="113" spans="1:5" ht="16.5">
      <c r="A113" s="12">
        <v>3221</v>
      </c>
      <c r="B113" s="12" t="s">
        <v>19</v>
      </c>
      <c r="C113" s="8">
        <f>_xlfn.SUMIFS('Operativni plan 2020-2022'!H:H,'Operativni plan 2020-2022'!$E:$E,$A113,'Operativni plan 2020-2022'!$G:$G,$A$110&amp;"-11")</f>
        <v>5000</v>
      </c>
      <c r="D113" s="8">
        <f>_xlfn.SUMIFS('Operativni plan 2020-2022'!I:I,'Operativni plan 2020-2022'!$E:$E,$A113,'Operativni plan 2020-2022'!$G:$G,$A$110&amp;"-11")</f>
        <v>5000</v>
      </c>
      <c r="E113" s="90">
        <f>_xlfn.SUMIFS('Operativni plan 2020-2022'!J:J,'Operativni plan 2020-2022'!$E:$E,$A113,'Operativni plan 2020-2022'!$G:$G,$A$110&amp;"-11")</f>
        <v>5000</v>
      </c>
    </row>
    <row r="114" spans="1:5" ht="16.5">
      <c r="A114" s="12">
        <v>3223</v>
      </c>
      <c r="B114" s="12" t="s">
        <v>20</v>
      </c>
      <c r="C114" s="8">
        <f>_xlfn.SUMIFS('Operativni plan 2020-2022'!H:H,'Operativni plan 2020-2022'!$E:$E,$A114,'Operativni plan 2020-2022'!$G:$G,$A$110&amp;"-11")</f>
        <v>12000</v>
      </c>
      <c r="D114" s="8">
        <f>_xlfn.SUMIFS('Operativni plan 2020-2022'!I:I,'Operativni plan 2020-2022'!$E:$E,$A114,'Operativni plan 2020-2022'!$G:$G,$A$110&amp;"-11")</f>
        <v>12000</v>
      </c>
      <c r="E114" s="90">
        <f>_xlfn.SUMIFS('Operativni plan 2020-2022'!J:J,'Operativni plan 2020-2022'!$E:$E,$A114,'Operativni plan 2020-2022'!$G:$G,$A$110&amp;"-11")</f>
        <v>12000</v>
      </c>
    </row>
    <row r="115" spans="1:5" ht="16.5">
      <c r="A115" s="12">
        <v>3224</v>
      </c>
      <c r="B115" s="12" t="s">
        <v>21</v>
      </c>
      <c r="C115" s="8">
        <f>_xlfn.SUMIFS('Operativni plan 2020-2022'!H:H,'Operativni plan 2020-2022'!$E:$E,$A115,'Operativni plan 2020-2022'!$G:$G,$A$110&amp;"-11")</f>
        <v>5000</v>
      </c>
      <c r="D115" s="8">
        <f>_xlfn.SUMIFS('Operativni plan 2020-2022'!I:I,'Operativni plan 2020-2022'!$E:$E,$A115,'Operativni plan 2020-2022'!$G:$G,$A$110&amp;"-11")</f>
        <v>5000</v>
      </c>
      <c r="E115" s="90">
        <f>_xlfn.SUMIFS('Operativni plan 2020-2022'!J:J,'Operativni plan 2020-2022'!$E:$E,$A115,'Operativni plan 2020-2022'!$G:$G,$A$110&amp;"-11")</f>
        <v>5000</v>
      </c>
    </row>
    <row r="116" spans="1:5" ht="16.5">
      <c r="A116" s="12">
        <v>3225</v>
      </c>
      <c r="B116" s="12" t="s">
        <v>22</v>
      </c>
      <c r="C116" s="8">
        <f>_xlfn.SUMIFS('Operativni plan 2020-2022'!H:H,'Operativni plan 2020-2022'!$E:$E,$A116,'Operativni plan 2020-2022'!$G:$G,$A$110&amp;"-11")</f>
        <v>7000</v>
      </c>
      <c r="D116" s="8">
        <f>_xlfn.SUMIFS('Operativni plan 2020-2022'!I:I,'Operativni plan 2020-2022'!$E:$E,$A116,'Operativni plan 2020-2022'!$G:$G,$A$110&amp;"-11")</f>
        <v>7000</v>
      </c>
      <c r="E116" s="90">
        <f>_xlfn.SUMIFS('Operativni plan 2020-2022'!J:J,'Operativni plan 2020-2022'!$E:$E,$A116,'Operativni plan 2020-2022'!$G:$G,$A$110&amp;"-11")</f>
        <v>7000</v>
      </c>
    </row>
    <row r="117" spans="1:5" ht="16.5">
      <c r="A117" s="12">
        <v>3231</v>
      </c>
      <c r="B117" s="12" t="s">
        <v>24</v>
      </c>
      <c r="C117" s="8">
        <f>_xlfn.SUMIFS('Operativni plan 2020-2022'!H:H,'Operativni plan 2020-2022'!$E:$E,$A117,'Operativni plan 2020-2022'!$G:$G,$A$110&amp;"-11")</f>
        <v>143000</v>
      </c>
      <c r="D117" s="8">
        <f>_xlfn.SUMIFS('Operativni plan 2020-2022'!I:I,'Operativni plan 2020-2022'!$E:$E,$A117,'Operativni plan 2020-2022'!$G:$G,$A$110&amp;"-11")</f>
        <v>143000</v>
      </c>
      <c r="E117" s="90">
        <f>_xlfn.SUMIFS('Operativni plan 2020-2022'!J:J,'Operativni plan 2020-2022'!$E:$E,$A117,'Operativni plan 2020-2022'!$G:$G,$A$110&amp;"-11")</f>
        <v>143000</v>
      </c>
    </row>
    <row r="118" spans="1:5" ht="16.5">
      <c r="A118" s="15">
        <v>3232</v>
      </c>
      <c r="B118" s="12" t="s">
        <v>25</v>
      </c>
      <c r="C118" s="8">
        <f>_xlfn.SUMIFS('Operativni plan 2020-2022'!H:H,'Operativni plan 2020-2022'!$E:$E,$A118,'Operativni plan 2020-2022'!$G:$G,$A$110&amp;"-11")</f>
        <v>11000</v>
      </c>
      <c r="D118" s="8">
        <f>_xlfn.SUMIFS('Operativni plan 2020-2022'!I:I,'Operativni plan 2020-2022'!$E:$E,$A118,'Operativni plan 2020-2022'!$G:$G,$A$110&amp;"-11")</f>
        <v>6000</v>
      </c>
      <c r="E118" s="90">
        <f>_xlfn.SUMIFS('Operativni plan 2020-2022'!J:J,'Operativni plan 2020-2022'!$E:$E,$A118,'Operativni plan 2020-2022'!$G:$G,$A$110&amp;"-11")</f>
        <v>6000</v>
      </c>
    </row>
    <row r="119" spans="1:5" ht="16.5">
      <c r="A119" s="12">
        <v>3233</v>
      </c>
      <c r="B119" s="12" t="s">
        <v>26</v>
      </c>
      <c r="C119" s="8">
        <f>_xlfn.SUMIFS('Operativni plan 2020-2022'!H:H,'Operativni plan 2020-2022'!$E:$E,$A119,'Operativni plan 2020-2022'!$G:$G,$A$110&amp;"-11")</f>
        <v>281000</v>
      </c>
      <c r="D119" s="8">
        <f>_xlfn.SUMIFS('Operativni plan 2020-2022'!I:I,'Operativni plan 2020-2022'!$E:$E,$A119,'Operativni plan 2020-2022'!$G:$G,$A$110&amp;"-11")</f>
        <v>107000</v>
      </c>
      <c r="E119" s="90">
        <f>_xlfn.SUMIFS('Operativni plan 2020-2022'!J:J,'Operativni plan 2020-2022'!$E:$E,$A119,'Operativni plan 2020-2022'!$G:$G,$A$110&amp;"-11")</f>
        <v>104000</v>
      </c>
    </row>
    <row r="120" spans="1:5" ht="16.5">
      <c r="A120" s="12">
        <v>3234</v>
      </c>
      <c r="B120" s="12" t="s">
        <v>27</v>
      </c>
      <c r="C120" s="8">
        <f>_xlfn.SUMIFS('Operativni plan 2020-2022'!H:H,'Operativni plan 2020-2022'!$E:$E,$A120,'Operativni plan 2020-2022'!$G:$G,$A$110&amp;"-11")</f>
        <v>5000</v>
      </c>
      <c r="D120" s="8">
        <f>_xlfn.SUMIFS('Operativni plan 2020-2022'!I:I,'Operativni plan 2020-2022'!$E:$E,$A120,'Operativni plan 2020-2022'!$G:$G,$A$110&amp;"-11")</f>
        <v>5000</v>
      </c>
      <c r="E120" s="90">
        <f>_xlfn.SUMIFS('Operativni plan 2020-2022'!J:J,'Operativni plan 2020-2022'!$E:$E,$A120,'Operativni plan 2020-2022'!$G:$G,$A$110&amp;"-11")</f>
        <v>5000</v>
      </c>
    </row>
    <row r="121" spans="1:5" ht="16.5">
      <c r="A121" s="12">
        <v>3235</v>
      </c>
      <c r="B121" s="12" t="s">
        <v>28</v>
      </c>
      <c r="C121" s="8">
        <f>_xlfn.SUMIFS('Operativni plan 2020-2022'!H:H,'Operativni plan 2020-2022'!$E:$E,$A121,'Operativni plan 2020-2022'!$G:$G,$A$110&amp;"-11")</f>
        <v>144000</v>
      </c>
      <c r="D121" s="8">
        <f>_xlfn.SUMIFS('Operativni plan 2020-2022'!I:I,'Operativni plan 2020-2022'!$E:$E,$A121,'Operativni plan 2020-2022'!$G:$G,$A$110&amp;"-11")</f>
        <v>100000</v>
      </c>
      <c r="E121" s="90">
        <f>_xlfn.SUMIFS('Operativni plan 2020-2022'!J:J,'Operativni plan 2020-2022'!$E:$E,$A121,'Operativni plan 2020-2022'!$G:$G,$A$110&amp;"-11")</f>
        <v>99000</v>
      </c>
    </row>
    <row r="122" spans="1:5" ht="16.5">
      <c r="A122" s="12">
        <v>3237</v>
      </c>
      <c r="B122" s="12" t="s">
        <v>30</v>
      </c>
      <c r="C122" s="8">
        <f>_xlfn.SUMIFS('Operativni plan 2020-2022'!H:H,'Operativni plan 2020-2022'!$E:$E,$A122,'Operativni plan 2020-2022'!$G:$G,$A$110&amp;"-11")</f>
        <v>137500</v>
      </c>
      <c r="D122" s="8">
        <f>_xlfn.SUMIFS('Operativni plan 2020-2022'!I:I,'Operativni plan 2020-2022'!$E:$E,$A122,'Operativni plan 2020-2022'!$G:$G,$A$110&amp;"-11")</f>
        <v>153500</v>
      </c>
      <c r="E122" s="90">
        <f>_xlfn.SUMIFS('Operativni plan 2020-2022'!J:J,'Operativni plan 2020-2022'!$E:$E,$A122,'Operativni plan 2020-2022'!$G:$G,$A$110&amp;"-11")</f>
        <v>152500</v>
      </c>
    </row>
    <row r="123" spans="1:5" ht="16.5">
      <c r="A123" s="12">
        <v>3238</v>
      </c>
      <c r="B123" s="12" t="s">
        <v>31</v>
      </c>
      <c r="C123" s="8">
        <f>_xlfn.SUMIFS('Operativni plan 2020-2022'!H:H,'Operativni plan 2020-2022'!$E:$E,$A123,'Operativni plan 2020-2022'!$G:$G,$A$110&amp;"-11")</f>
        <v>4000</v>
      </c>
      <c r="D123" s="8">
        <f>_xlfn.SUMIFS('Operativni plan 2020-2022'!I:I,'Operativni plan 2020-2022'!$E:$E,$A123,'Operativni plan 2020-2022'!$G:$G,$A$110&amp;"-11")</f>
        <v>4000</v>
      </c>
      <c r="E123" s="90">
        <f>_xlfn.SUMIFS('Operativni plan 2020-2022'!J:J,'Operativni plan 2020-2022'!$E:$E,$A123,'Operativni plan 2020-2022'!$G:$G,$A$110&amp;"-11")</f>
        <v>4000</v>
      </c>
    </row>
    <row r="124" spans="1:5" ht="16.5">
      <c r="A124" s="12">
        <v>3239</v>
      </c>
      <c r="B124" s="12" t="s">
        <v>32</v>
      </c>
      <c r="C124" s="8">
        <f>_xlfn.SUMIFS('Operativni plan 2020-2022'!H:H,'Operativni plan 2020-2022'!$E:$E,$A124,'Operativni plan 2020-2022'!$G:$G,$A$110&amp;"-11")</f>
        <v>349000</v>
      </c>
      <c r="D124" s="8">
        <f>_xlfn.SUMIFS('Operativni plan 2020-2022'!I:I,'Operativni plan 2020-2022'!$E:$E,$A124,'Operativni plan 2020-2022'!$G:$G,$A$110&amp;"-11")</f>
        <v>354000</v>
      </c>
      <c r="E124" s="90">
        <f>_xlfn.SUMIFS('Operativni plan 2020-2022'!J:J,'Operativni plan 2020-2022'!$E:$E,$A124,'Operativni plan 2020-2022'!$G:$G,$A$110&amp;"-11")</f>
        <v>354000</v>
      </c>
    </row>
    <row r="125" spans="1:5" ht="16.5">
      <c r="A125" s="12">
        <v>3241</v>
      </c>
      <c r="B125" s="12" t="s">
        <v>33</v>
      </c>
      <c r="C125" s="8">
        <f>_xlfn.SUMIFS('Operativni plan 2020-2022'!H:H,'Operativni plan 2020-2022'!$E:$E,$A125,'Operativni plan 2020-2022'!$G:$G,$A$110&amp;"-11")</f>
        <v>8000</v>
      </c>
      <c r="D125" s="8">
        <f>_xlfn.SUMIFS('Operativni plan 2020-2022'!I:I,'Operativni plan 2020-2022'!$E:$E,$A125,'Operativni plan 2020-2022'!$G:$G,$A$110&amp;"-11")</f>
        <v>8000</v>
      </c>
      <c r="E125" s="90">
        <f>_xlfn.SUMIFS('Operativni plan 2020-2022'!J:J,'Operativni plan 2020-2022'!$E:$E,$A125,'Operativni plan 2020-2022'!$G:$G,$A$110&amp;"-11")</f>
        <v>8000</v>
      </c>
    </row>
    <row r="126" spans="1:5" ht="16.5">
      <c r="A126" s="15">
        <v>3292</v>
      </c>
      <c r="B126" s="12" t="s">
        <v>35</v>
      </c>
      <c r="C126" s="8">
        <f>_xlfn.SUMIFS('Operativni plan 2020-2022'!H:H,'Operativni plan 2020-2022'!$E:$E,$A126,'Operativni plan 2020-2022'!$G:$G,$A$110&amp;"-11")</f>
        <v>5000</v>
      </c>
      <c r="D126" s="8">
        <f>_xlfn.SUMIFS('Operativni plan 2020-2022'!I:I,'Operativni plan 2020-2022'!$E:$E,$A126,'Operativni plan 2020-2022'!$G:$G,$A$110&amp;"-11")</f>
        <v>5000</v>
      </c>
      <c r="E126" s="90">
        <f>_xlfn.SUMIFS('Operativni plan 2020-2022'!J:J,'Operativni plan 2020-2022'!$E:$E,$A126,'Operativni plan 2020-2022'!$G:$G,$A$110&amp;"-11")</f>
        <v>5000</v>
      </c>
    </row>
    <row r="127" spans="1:5" ht="16.5">
      <c r="A127" s="15">
        <v>3293</v>
      </c>
      <c r="B127" s="12" t="s">
        <v>36</v>
      </c>
      <c r="C127" s="8">
        <f>_xlfn.SUMIFS('Operativni plan 2020-2022'!H:H,'Operativni plan 2020-2022'!$E:$E,$A127,'Operativni plan 2020-2022'!$G:$G,$A$110&amp;"-11")</f>
        <v>3000</v>
      </c>
      <c r="D127" s="8">
        <f>_xlfn.SUMIFS('Operativni plan 2020-2022'!I:I,'Operativni plan 2020-2022'!$E:$E,$A127,'Operativni plan 2020-2022'!$G:$G,$A$110&amp;"-11")</f>
        <v>4000</v>
      </c>
      <c r="E127" s="90">
        <f>_xlfn.SUMIFS('Operativni plan 2020-2022'!J:J,'Operativni plan 2020-2022'!$E:$E,$A127,'Operativni plan 2020-2022'!$G:$G,$A$110&amp;"-11")</f>
        <v>3000</v>
      </c>
    </row>
    <row r="128" spans="1:5" ht="21.75" customHeight="1">
      <c r="A128" s="126">
        <v>37</v>
      </c>
      <c r="B128" s="128" t="s">
        <v>632</v>
      </c>
      <c r="C128" s="127">
        <f>C129</f>
        <v>10000</v>
      </c>
      <c r="D128" s="127">
        <f>D129</f>
        <v>10000</v>
      </c>
      <c r="E128" s="127">
        <f>E129</f>
        <v>10000</v>
      </c>
    </row>
    <row r="129" spans="1:5" ht="16.5">
      <c r="A129" s="12">
        <v>3722</v>
      </c>
      <c r="B129" s="12" t="s">
        <v>633</v>
      </c>
      <c r="C129" s="8">
        <f>_xlfn.SUMIFS('Operativni plan 2020-2022'!H:H,'Operativni plan 2020-2022'!$E:$E,$A129,'Operativni plan 2020-2022'!$G:$G,$A$110&amp;"-11")</f>
        <v>10000</v>
      </c>
      <c r="D129" s="8">
        <f>_xlfn.SUMIFS('Operativni plan 2020-2022'!I:I,'Operativni plan 2020-2022'!$E:$E,$A129,'Operativni plan 2020-2022'!$G:$G,$A$110&amp;"-11")</f>
        <v>10000</v>
      </c>
      <c r="E129" s="90">
        <f>_xlfn.SUMIFS('Operativni plan 2020-2022'!J:J,'Operativni plan 2020-2022'!$E:$E,$A129,'Operativni plan 2020-2022'!$G:$G,$A$110&amp;"-11")</f>
        <v>10000</v>
      </c>
    </row>
    <row r="130" spans="1:5" ht="16.5">
      <c r="A130" s="94">
        <v>38</v>
      </c>
      <c r="B130" s="97" t="s">
        <v>306</v>
      </c>
      <c r="C130" s="96">
        <f>SUM(C131:C131)</f>
        <v>7000</v>
      </c>
      <c r="D130" s="127">
        <f>SUM(D131:D131)</f>
        <v>7000</v>
      </c>
      <c r="E130" s="127">
        <f>SUM(E131:E131)</f>
        <v>7000</v>
      </c>
    </row>
    <row r="131" spans="1:5" ht="16.5">
      <c r="A131" s="12">
        <v>3811</v>
      </c>
      <c r="B131" s="12" t="s">
        <v>52</v>
      </c>
      <c r="C131" s="8">
        <f>_xlfn.SUMIFS('Operativni plan 2020-2022'!H:H,'Operativni plan 2020-2022'!$E:$E,$A131,'Operativni plan 2020-2022'!$G:$G,$A$110&amp;"-11")</f>
        <v>7000</v>
      </c>
      <c r="D131" s="8">
        <f>_xlfn.SUMIFS('Operativni plan 2020-2022'!I:I,'Operativni plan 2020-2022'!$E:$E,$A131,'Operativni plan 2020-2022'!$G:$G,$A$110&amp;"-11")</f>
        <v>7000</v>
      </c>
      <c r="E131" s="90">
        <f>_xlfn.SUMIFS('Operativni plan 2020-2022'!J:J,'Operativni plan 2020-2022'!$E:$E,$A131,'Operativni plan 2020-2022'!$G:$G,$A$110&amp;"-11")</f>
        <v>7000</v>
      </c>
    </row>
    <row r="132" spans="1:5" ht="16.5">
      <c r="A132" s="94">
        <v>42</v>
      </c>
      <c r="B132" s="97" t="s">
        <v>307</v>
      </c>
      <c r="C132" s="96">
        <f>SUM(C133:C135)</f>
        <v>92000</v>
      </c>
      <c r="D132" s="127">
        <f>SUM(D133:D135)</f>
        <v>212000</v>
      </c>
      <c r="E132" s="127">
        <f>SUM(E133:E135)</f>
        <v>118000</v>
      </c>
    </row>
    <row r="133" spans="1:5" ht="16.5">
      <c r="A133" s="12">
        <v>4221</v>
      </c>
      <c r="B133" s="12" t="s">
        <v>44</v>
      </c>
      <c r="C133" s="8">
        <f>_xlfn.SUMIFS('Operativni plan 2020-2022'!H:H,'Operativni plan 2020-2022'!$E:$E,$A133,'Operativni plan 2020-2022'!$G:$G,$A$110&amp;"-11")</f>
        <v>52000</v>
      </c>
      <c r="D133" s="8">
        <f>_xlfn.SUMIFS('Operativni plan 2020-2022'!I:I,'Operativni plan 2020-2022'!$E:$E,$A133,'Operativni plan 2020-2022'!$G:$G,$A$110&amp;"-11")</f>
        <v>102000</v>
      </c>
      <c r="E133" s="90">
        <f>_xlfn.SUMIFS('Operativni plan 2020-2022'!J:J,'Operativni plan 2020-2022'!$E:$E,$A133,'Operativni plan 2020-2022'!$G:$G,$A$110&amp;"-11")</f>
        <v>8000</v>
      </c>
    </row>
    <row r="134" spans="1:5" ht="16.5">
      <c r="A134" s="12">
        <v>4227</v>
      </c>
      <c r="B134" s="12" t="s">
        <v>46</v>
      </c>
      <c r="C134" s="8">
        <f>_xlfn.SUMIFS('Operativni plan 2020-2022'!H:H,'Operativni plan 2020-2022'!$E:$E,$A134,'Operativni plan 2020-2022'!$G:$G,$A$110&amp;"-11")</f>
        <v>20000</v>
      </c>
      <c r="D134" s="8">
        <f>_xlfn.SUMIFS('Operativni plan 2020-2022'!I:I,'Operativni plan 2020-2022'!$E:$E,$A134,'Operativni plan 2020-2022'!$G:$G,$A$110&amp;"-11")</f>
        <v>60000</v>
      </c>
      <c r="E134" s="90">
        <f>_xlfn.SUMIFS('Operativni plan 2020-2022'!J:J,'Operativni plan 2020-2022'!$E:$E,$A134,'Operativni plan 2020-2022'!$G:$G,$A$110&amp;"-11")</f>
        <v>60000</v>
      </c>
    </row>
    <row r="135" spans="1:5" ht="16.5">
      <c r="A135" s="12">
        <v>4244</v>
      </c>
      <c r="B135" s="12" t="s">
        <v>59</v>
      </c>
      <c r="C135" s="8">
        <f>_xlfn.SUMIFS('Operativni plan 2020-2022'!H:H,'Operativni plan 2020-2022'!$E:$E,$A135,'Operativni plan 2020-2022'!$G:$G,$A$110&amp;"-11")</f>
        <v>20000</v>
      </c>
      <c r="D135" s="8">
        <f>_xlfn.SUMIFS('Operativni plan 2020-2022'!I:I,'Operativni plan 2020-2022'!$E:$E,$A135,'Operativni plan 2020-2022'!$G:$G,$A$110&amp;"-11")</f>
        <v>50000</v>
      </c>
      <c r="E135" s="90">
        <f>_xlfn.SUMIFS('Operativni plan 2020-2022'!J:J,'Operativni plan 2020-2022'!$E:$E,$A135,'Operativni plan 2020-2022'!$G:$G,$A$110&amp;"-11")</f>
        <v>50000</v>
      </c>
    </row>
    <row r="136" spans="1:5" ht="16.5">
      <c r="A136" s="13"/>
      <c r="B136" s="13"/>
      <c r="C136" s="14"/>
      <c r="D136" s="14"/>
      <c r="E136" s="182"/>
    </row>
    <row r="137" spans="1:5" ht="16.5">
      <c r="A137" s="6" t="s">
        <v>60</v>
      </c>
      <c r="B137" s="32" t="s">
        <v>61</v>
      </c>
      <c r="C137" s="11">
        <f>C138+C140+C142</f>
        <v>765000</v>
      </c>
      <c r="D137" s="11">
        <f>D138+D140+D142</f>
        <v>725000</v>
      </c>
      <c r="E137" s="11">
        <f>E138+E140+E142</f>
        <v>725000</v>
      </c>
    </row>
    <row r="138" spans="1:5" ht="16.5">
      <c r="A138" s="94">
        <v>32</v>
      </c>
      <c r="B138" s="97" t="s">
        <v>304</v>
      </c>
      <c r="C138" s="96">
        <f>SUM(C139:C139)</f>
        <v>475000</v>
      </c>
      <c r="D138" s="127">
        <f>SUM(D139:D139)</f>
        <v>475000</v>
      </c>
      <c r="E138" s="127">
        <f>SUM(E139:E139)</f>
        <v>475000</v>
      </c>
    </row>
    <row r="139" spans="1:5" ht="16.5">
      <c r="A139" s="12">
        <v>3238</v>
      </c>
      <c r="B139" s="12" t="s">
        <v>31</v>
      </c>
      <c r="C139" s="8">
        <f>_xlfn.SUMIFS('Operativni plan 2020-2022'!H:H,'Operativni plan 2020-2022'!$E:$E,$A139,'Operativni plan 2020-2022'!$G:$G,$A$137&amp;"-11")</f>
        <v>475000</v>
      </c>
      <c r="D139" s="8">
        <f>_xlfn.SUMIFS('Operativni plan 2020-2022'!I:I,'Operativni plan 2020-2022'!$E:$E,$A139,'Operativni plan 2020-2022'!$G:$G,$A$137&amp;"-11")</f>
        <v>475000</v>
      </c>
      <c r="E139" s="90">
        <f>_xlfn.SUMIFS('Operativni plan 2020-2022'!J:J,'Operativni plan 2020-2022'!$E:$E,$A139,'Operativni plan 2020-2022'!$G:$G,$A$137&amp;"-11")</f>
        <v>475000</v>
      </c>
    </row>
    <row r="140" spans="1:5" ht="16.5">
      <c r="A140" s="94">
        <v>41</v>
      </c>
      <c r="B140" s="97" t="s">
        <v>308</v>
      </c>
      <c r="C140" s="96">
        <f>C141</f>
        <v>30000</v>
      </c>
      <c r="D140" s="127">
        <f>D141</f>
        <v>10000</v>
      </c>
      <c r="E140" s="127">
        <f>E141</f>
        <v>10000</v>
      </c>
    </row>
    <row r="141" spans="1:5" ht="16.5">
      <c r="A141" s="12">
        <v>4123</v>
      </c>
      <c r="B141" s="12" t="s">
        <v>62</v>
      </c>
      <c r="C141" s="8">
        <f>_xlfn.SUMIFS('Operativni plan 2020-2022'!H:H,'Operativni plan 2020-2022'!$E:$E,$A141,'Operativni plan 2020-2022'!$G:$G,$A$137&amp;"-11")</f>
        <v>30000</v>
      </c>
      <c r="D141" s="8">
        <f>_xlfn.SUMIFS('Operativni plan 2020-2022'!I:I,'Operativni plan 2020-2022'!$E:$E,$A141,'Operativni plan 2020-2022'!$G:$G,$A$137&amp;"-11")</f>
        <v>10000</v>
      </c>
      <c r="E141" s="90">
        <f>_xlfn.SUMIFS('Operativni plan 2020-2022'!J:J,'Operativni plan 2020-2022'!$E:$E,$A141,'Operativni plan 2020-2022'!$G:$G,$A$137&amp;"-11")</f>
        <v>10000</v>
      </c>
    </row>
    <row r="142" spans="1:5" ht="16.5">
      <c r="A142" s="94">
        <v>42</v>
      </c>
      <c r="B142" s="97" t="s">
        <v>307</v>
      </c>
      <c r="C142" s="96">
        <f>SUM(C143:C143)</f>
        <v>260000</v>
      </c>
      <c r="D142" s="127">
        <f>SUM(D143:D143)</f>
        <v>240000</v>
      </c>
      <c r="E142" s="127">
        <f>SUM(E143:E143)</f>
        <v>240000</v>
      </c>
    </row>
    <row r="143" spans="1:5" ht="16.5">
      <c r="A143" s="12">
        <v>4221</v>
      </c>
      <c r="B143" s="12" t="s">
        <v>44</v>
      </c>
      <c r="C143" s="8">
        <f>_xlfn.SUMIFS('Operativni plan 2020-2022'!H:H,'Operativni plan 2020-2022'!$E:$E,$A143,'Operativni plan 2020-2022'!$G:$G,$A$137&amp;"-11")</f>
        <v>260000</v>
      </c>
      <c r="D143" s="8">
        <f>_xlfn.SUMIFS('Operativni plan 2020-2022'!I:I,'Operativni plan 2020-2022'!$E:$E,$A143,'Operativni plan 2020-2022'!$G:$G,$A$137&amp;"-11")</f>
        <v>240000</v>
      </c>
      <c r="E143" s="90">
        <f>_xlfn.SUMIFS('Operativni plan 2020-2022'!J:J,'Operativni plan 2020-2022'!$E:$E,$A143,'Operativni plan 2020-2022'!$G:$G,$A$137&amp;"-11")</f>
        <v>240000</v>
      </c>
    </row>
    <row r="144" spans="1:5" ht="16.5">
      <c r="A144" s="13"/>
      <c r="B144" s="13"/>
      <c r="C144" s="14"/>
      <c r="D144" s="14"/>
      <c r="E144" s="182"/>
    </row>
    <row r="145" spans="1:5" ht="16.5">
      <c r="A145" s="6" t="s">
        <v>625</v>
      </c>
      <c r="B145" s="117" t="s">
        <v>614</v>
      </c>
      <c r="C145" s="11">
        <f>C146+C162</f>
        <v>2173000</v>
      </c>
      <c r="D145" s="11">
        <f>D146+D162</f>
        <v>2146000</v>
      </c>
      <c r="E145" s="11">
        <f>E146+E162</f>
        <v>2151000</v>
      </c>
    </row>
    <row r="146" spans="1:5" ht="16.5">
      <c r="A146" s="126">
        <v>32</v>
      </c>
      <c r="B146" s="128" t="s">
        <v>304</v>
      </c>
      <c r="C146" s="127">
        <f>SUM(C147:C161)</f>
        <v>2063000</v>
      </c>
      <c r="D146" s="127">
        <f>SUM(D147:D161)</f>
        <v>2046000</v>
      </c>
      <c r="E146" s="127">
        <f>SUM(E147:E161)</f>
        <v>2051000</v>
      </c>
    </row>
    <row r="147" spans="1:5" ht="16.5">
      <c r="A147" s="12">
        <v>3211</v>
      </c>
      <c r="B147" s="12" t="s">
        <v>15</v>
      </c>
      <c r="C147" s="90">
        <f>_xlfn.SUMIFS('Operativni plan 2020-2022'!H:H,'Operativni plan 2020-2022'!$E:$E,$A147,'Operativni plan 2020-2022'!$G:$G,$A$145&amp;"-11")</f>
        <v>37000</v>
      </c>
      <c r="D147" s="90">
        <f>_xlfn.SUMIFS('Operativni plan 2020-2022'!I:I,'Operativni plan 2020-2022'!$E:$E,$A147,'Operativni plan 2020-2022'!$G:$G,$A$145&amp;"-11")</f>
        <v>45000</v>
      </c>
      <c r="E147" s="90">
        <f>_xlfn.SUMIFS('Operativni plan 2020-2022'!J:J,'Operativni plan 2020-2022'!$E:$E,$A147,'Operativni plan 2020-2022'!$G:$G,$A$145&amp;"-11")</f>
        <v>49000</v>
      </c>
    </row>
    <row r="148" spans="1:5" ht="16.5">
      <c r="A148" s="12">
        <v>3213</v>
      </c>
      <c r="B148" s="12" t="s">
        <v>17</v>
      </c>
      <c r="C148" s="90">
        <f>_xlfn.SUMIFS('Operativni plan 2020-2022'!H:H,'Operativni plan 2020-2022'!$E:$E,$A148,'Operativni plan 2020-2022'!$G:$G,$A$145&amp;"-11")</f>
        <v>53000</v>
      </c>
      <c r="D148" s="90">
        <f>_xlfn.SUMIFS('Operativni plan 2020-2022'!I:I,'Operativni plan 2020-2022'!$E:$E,$A148,'Operativni plan 2020-2022'!$G:$G,$A$145&amp;"-11")</f>
        <v>32000</v>
      </c>
      <c r="E148" s="90">
        <f>_xlfn.SUMIFS('Operativni plan 2020-2022'!J:J,'Operativni plan 2020-2022'!$E:$E,$A148,'Operativni plan 2020-2022'!$G:$G,$A$145&amp;"-11")</f>
        <v>32000</v>
      </c>
    </row>
    <row r="149" spans="1:5" ht="16.5">
      <c r="A149" s="12">
        <v>3221</v>
      </c>
      <c r="B149" s="12" t="s">
        <v>19</v>
      </c>
      <c r="C149" s="90">
        <f>_xlfn.SUMIFS('Operativni plan 2020-2022'!H:H,'Operativni plan 2020-2022'!$E:$E,$A149,'Operativni plan 2020-2022'!$G:$G,$A$145&amp;"-11")</f>
        <v>82000</v>
      </c>
      <c r="D149" s="90">
        <f>_xlfn.SUMIFS('Operativni plan 2020-2022'!I:I,'Operativni plan 2020-2022'!$E:$E,$A149,'Operativni plan 2020-2022'!$G:$G,$A$145&amp;"-11")</f>
        <v>82000</v>
      </c>
      <c r="E149" s="90">
        <f>_xlfn.SUMIFS('Operativni plan 2020-2022'!J:J,'Operativni plan 2020-2022'!$E:$E,$A149,'Operativni plan 2020-2022'!$G:$G,$A$145&amp;"-11")</f>
        <v>82000</v>
      </c>
    </row>
    <row r="150" spans="1:5" ht="16.5">
      <c r="A150" s="12">
        <v>3222</v>
      </c>
      <c r="B150" s="12" t="s">
        <v>51</v>
      </c>
      <c r="C150" s="90">
        <f>_xlfn.SUMIFS('Operativni plan 2020-2022'!H:H,'Operativni plan 2020-2022'!$E:$E,$A150,'Operativni plan 2020-2022'!$G:$G,$A$145&amp;"-11")</f>
        <v>47000</v>
      </c>
      <c r="D150" s="90">
        <f>_xlfn.SUMIFS('Operativni plan 2020-2022'!I:I,'Operativni plan 2020-2022'!$E:$E,$A150,'Operativni plan 2020-2022'!$G:$G,$A$145&amp;"-11")</f>
        <v>40000</v>
      </c>
      <c r="E150" s="90">
        <f>_xlfn.SUMIFS('Operativni plan 2020-2022'!J:J,'Operativni plan 2020-2022'!$E:$E,$A150,'Operativni plan 2020-2022'!$G:$G,$A$145&amp;"-11")</f>
        <v>41000</v>
      </c>
    </row>
    <row r="151" spans="1:5" ht="16.5">
      <c r="A151" s="12">
        <v>3223</v>
      </c>
      <c r="B151" s="12" t="s">
        <v>20</v>
      </c>
      <c r="C151" s="90">
        <f>_xlfn.SUMIFS('Operativni plan 2020-2022'!H:H,'Operativni plan 2020-2022'!$E:$E,$A151,'Operativni plan 2020-2022'!$G:$G,$A$145&amp;"-11")</f>
        <v>837000</v>
      </c>
      <c r="D151" s="90">
        <f>_xlfn.SUMIFS('Operativni plan 2020-2022'!I:I,'Operativni plan 2020-2022'!$E:$E,$A151,'Operativni plan 2020-2022'!$G:$G,$A$145&amp;"-11")</f>
        <v>846000</v>
      </c>
      <c r="E151" s="90">
        <f>_xlfn.SUMIFS('Operativni plan 2020-2022'!J:J,'Operativni plan 2020-2022'!$E:$E,$A151,'Operativni plan 2020-2022'!$G:$G,$A$145&amp;"-11")</f>
        <v>846000</v>
      </c>
    </row>
    <row r="152" spans="1:5" ht="16.5">
      <c r="A152" s="12">
        <v>3231</v>
      </c>
      <c r="B152" s="12" t="s">
        <v>24</v>
      </c>
      <c r="C152" s="90">
        <f>_xlfn.SUMIFS('Operativni plan 2020-2022'!H:H,'Operativni plan 2020-2022'!$E:$E,$A152,'Operativni plan 2020-2022'!$G:$G,$A$145&amp;"-11")</f>
        <v>133000</v>
      </c>
      <c r="D152" s="90">
        <f>_xlfn.SUMIFS('Operativni plan 2020-2022'!I:I,'Operativni plan 2020-2022'!$E:$E,$A152,'Operativni plan 2020-2022'!$G:$G,$A$145&amp;"-11")</f>
        <v>133000</v>
      </c>
      <c r="E152" s="90">
        <f>_xlfn.SUMIFS('Operativni plan 2020-2022'!J:J,'Operativni plan 2020-2022'!$E:$E,$A152,'Operativni plan 2020-2022'!$G:$G,$A$145&amp;"-11")</f>
        <v>133000</v>
      </c>
    </row>
    <row r="153" spans="1:5" ht="16.5">
      <c r="A153" s="12">
        <v>3232</v>
      </c>
      <c r="B153" s="12" t="s">
        <v>25</v>
      </c>
      <c r="C153" s="90">
        <f>_xlfn.SUMIFS('Operativni plan 2020-2022'!H:H,'Operativni plan 2020-2022'!$E:$E,$A153,'Operativni plan 2020-2022'!$G:$G,$A$145&amp;"-11")</f>
        <v>50000</v>
      </c>
      <c r="D153" s="90">
        <f>_xlfn.SUMIFS('Operativni plan 2020-2022'!I:I,'Operativni plan 2020-2022'!$E:$E,$A153,'Operativni plan 2020-2022'!$G:$G,$A$145&amp;"-11")</f>
        <v>50000</v>
      </c>
      <c r="E153" s="90">
        <f>_xlfn.SUMIFS('Operativni plan 2020-2022'!J:J,'Operativni plan 2020-2022'!$E:$E,$A153,'Operativni plan 2020-2022'!$G:$G,$A$145&amp;"-11")</f>
        <v>50000</v>
      </c>
    </row>
    <row r="154" spans="1:5" ht="16.5">
      <c r="A154" s="12">
        <v>3233</v>
      </c>
      <c r="B154" s="12" t="s">
        <v>26</v>
      </c>
      <c r="C154" s="90">
        <f>_xlfn.SUMIFS('Operativni plan 2020-2022'!H:H,'Operativni plan 2020-2022'!$E:$E,$A154,'Operativni plan 2020-2022'!$G:$G,$A$145&amp;"-11")</f>
        <v>80000</v>
      </c>
      <c r="D154" s="90">
        <f>_xlfn.SUMIFS('Operativni plan 2020-2022'!I:I,'Operativni plan 2020-2022'!$E:$E,$A154,'Operativni plan 2020-2022'!$G:$G,$A$145&amp;"-11")</f>
        <v>80000</v>
      </c>
      <c r="E154" s="90">
        <f>_xlfn.SUMIFS('Operativni plan 2020-2022'!J:J,'Operativni plan 2020-2022'!$E:$E,$A154,'Operativni plan 2020-2022'!$G:$G,$A$145&amp;"-11")</f>
        <v>80000</v>
      </c>
    </row>
    <row r="155" spans="1:5" ht="16.5">
      <c r="A155" s="12">
        <v>3234</v>
      </c>
      <c r="B155" s="12" t="s">
        <v>27</v>
      </c>
      <c r="C155" s="90">
        <f>_xlfn.SUMIFS('Operativni plan 2020-2022'!H:H,'Operativni plan 2020-2022'!$E:$E,$A155,'Operativni plan 2020-2022'!$G:$G,$A$145&amp;"-11")</f>
        <v>115000</v>
      </c>
      <c r="D155" s="90">
        <f>_xlfn.SUMIFS('Operativni plan 2020-2022'!I:I,'Operativni plan 2020-2022'!$E:$E,$A155,'Operativni plan 2020-2022'!$G:$G,$A$145&amp;"-11")</f>
        <v>115000</v>
      </c>
      <c r="E155" s="90">
        <f>_xlfn.SUMIFS('Operativni plan 2020-2022'!J:J,'Operativni plan 2020-2022'!$E:$E,$A155,'Operativni plan 2020-2022'!$G:$G,$A$145&amp;"-11")</f>
        <v>115000</v>
      </c>
    </row>
    <row r="156" spans="1:5" ht="16.5">
      <c r="A156" s="12">
        <v>3235</v>
      </c>
      <c r="B156" s="12" t="s">
        <v>28</v>
      </c>
      <c r="C156" s="90">
        <f>_xlfn.SUMIFS('Operativni plan 2020-2022'!H:H,'Operativni plan 2020-2022'!$E:$E,$A156,'Operativni plan 2020-2022'!$G:$G,$A$145&amp;"-11")</f>
        <v>40000</v>
      </c>
      <c r="D156" s="90">
        <f>_xlfn.SUMIFS('Operativni plan 2020-2022'!I:I,'Operativni plan 2020-2022'!$E:$E,$A156,'Operativni plan 2020-2022'!$G:$G,$A$145&amp;"-11")</f>
        <v>40000</v>
      </c>
      <c r="E156" s="90">
        <f>_xlfn.SUMIFS('Operativni plan 2020-2022'!J:J,'Operativni plan 2020-2022'!$E:$E,$A156,'Operativni plan 2020-2022'!$G:$G,$A$145&amp;"-11")</f>
        <v>40000</v>
      </c>
    </row>
    <row r="157" spans="1:5" ht="16.5">
      <c r="A157" s="12">
        <v>3236</v>
      </c>
      <c r="B157" s="12" t="s">
        <v>29</v>
      </c>
      <c r="C157" s="90">
        <f>_xlfn.SUMIFS('Operativni plan 2020-2022'!H:H,'Operativni plan 2020-2022'!$E:$E,$A157,'Operativni plan 2020-2022'!$G:$G,$A$145&amp;"-11")</f>
        <v>11000</v>
      </c>
      <c r="D157" s="90">
        <f>_xlfn.SUMIFS('Operativni plan 2020-2022'!I:I,'Operativni plan 2020-2022'!$E:$E,$A157,'Operativni plan 2020-2022'!$G:$G,$A$145&amp;"-11")</f>
        <v>5000</v>
      </c>
      <c r="E157" s="90">
        <f>_xlfn.SUMIFS('Operativni plan 2020-2022'!J:J,'Operativni plan 2020-2022'!$E:$E,$A157,'Operativni plan 2020-2022'!$G:$G,$A$145&amp;"-11")</f>
        <v>5000</v>
      </c>
    </row>
    <row r="158" spans="1:5" ht="16.5">
      <c r="A158" s="12">
        <v>3237</v>
      </c>
      <c r="B158" s="12" t="s">
        <v>30</v>
      </c>
      <c r="C158" s="90">
        <f>_xlfn.SUMIFS('Operativni plan 2020-2022'!H:H,'Operativni plan 2020-2022'!$E:$E,$A158,'Operativni plan 2020-2022'!$G:$G,$A$145&amp;"-11")</f>
        <v>36000</v>
      </c>
      <c r="D158" s="90">
        <f>_xlfn.SUMIFS('Operativni plan 2020-2022'!I:I,'Operativni plan 2020-2022'!$E:$E,$A158,'Operativni plan 2020-2022'!$G:$G,$A$145&amp;"-11")</f>
        <v>36000</v>
      </c>
      <c r="E158" s="90">
        <f>_xlfn.SUMIFS('Operativni plan 2020-2022'!J:J,'Operativni plan 2020-2022'!$E:$E,$A158,'Operativni plan 2020-2022'!$G:$G,$A$145&amp;"-11")</f>
        <v>36000</v>
      </c>
    </row>
    <row r="159" spans="1:5" ht="16.5">
      <c r="A159" s="12">
        <v>3239</v>
      </c>
      <c r="B159" s="12" t="s">
        <v>32</v>
      </c>
      <c r="C159" s="90">
        <f>_xlfn.SUMIFS('Operativni plan 2020-2022'!H:H,'Operativni plan 2020-2022'!$E:$E,$A159,'Operativni plan 2020-2022'!$G:$G,$A$145&amp;"-11")</f>
        <v>460000</v>
      </c>
      <c r="D159" s="90">
        <f>_xlfn.SUMIFS('Operativni plan 2020-2022'!I:I,'Operativni plan 2020-2022'!$E:$E,$A159,'Operativni plan 2020-2022'!$G:$G,$A$145&amp;"-11")</f>
        <v>460000</v>
      </c>
      <c r="E159" s="90">
        <f>_xlfn.SUMIFS('Operativni plan 2020-2022'!J:J,'Operativni plan 2020-2022'!$E:$E,$A159,'Operativni plan 2020-2022'!$G:$G,$A$145&amp;"-11")</f>
        <v>460000</v>
      </c>
    </row>
    <row r="160" spans="1:5" ht="16.5">
      <c r="A160" s="12">
        <v>3241</v>
      </c>
      <c r="B160" s="12" t="s">
        <v>33</v>
      </c>
      <c r="C160" s="90">
        <f>_xlfn.SUMIFS('Operativni plan 2020-2022'!H:H,'Operativni plan 2020-2022'!$E:$E,$A160,'Operativni plan 2020-2022'!$G:$G,$A$145&amp;"-11")</f>
        <v>2000</v>
      </c>
      <c r="D160" s="90">
        <f>_xlfn.SUMIFS('Operativni plan 2020-2022'!I:I,'Operativni plan 2020-2022'!$E:$E,$A160,'Operativni plan 2020-2022'!$G:$G,$A$145&amp;"-11")</f>
        <v>2000</v>
      </c>
      <c r="E160" s="90">
        <f>_xlfn.SUMIFS('Operativni plan 2020-2022'!J:J,'Operativni plan 2020-2022'!$E:$E,$A160,'Operativni plan 2020-2022'!$G:$G,$A$145&amp;"-11")</f>
        <v>2000</v>
      </c>
    </row>
    <row r="161" spans="1:5" ht="16.5">
      <c r="A161" s="12">
        <v>3295</v>
      </c>
      <c r="B161" s="12" t="s">
        <v>38</v>
      </c>
      <c r="C161" s="90">
        <f>_xlfn.SUMIFS('Operativni plan 2020-2022'!H:H,'Operativni plan 2020-2022'!$E:$E,$A161,'Operativni plan 2020-2022'!$G:$G,$A$145&amp;"-11")</f>
        <v>80000</v>
      </c>
      <c r="D161" s="90">
        <f>_xlfn.SUMIFS('Operativni plan 2020-2022'!I:I,'Operativni plan 2020-2022'!$E:$E,$A161,'Operativni plan 2020-2022'!$G:$G,$A$145&amp;"-11")</f>
        <v>80000</v>
      </c>
      <c r="E161" s="90">
        <f>_xlfn.SUMIFS('Operativni plan 2020-2022'!J:J,'Operativni plan 2020-2022'!$E:$E,$A161,'Operativni plan 2020-2022'!$G:$G,$A$145&amp;"-11")</f>
        <v>80000</v>
      </c>
    </row>
    <row r="162" spans="1:5" ht="16.5">
      <c r="A162" s="126">
        <v>42</v>
      </c>
      <c r="B162" s="128" t="s">
        <v>307</v>
      </c>
      <c r="C162" s="127">
        <f>SUM(C163:C163)</f>
        <v>110000</v>
      </c>
      <c r="D162" s="127">
        <f>SUM(D163:D163)</f>
        <v>100000</v>
      </c>
      <c r="E162" s="127">
        <f>SUM(E163:E163)</f>
        <v>100000</v>
      </c>
    </row>
    <row r="163" spans="1:5" ht="16.5">
      <c r="A163" s="12">
        <v>4223</v>
      </c>
      <c r="B163" s="12" t="s">
        <v>73</v>
      </c>
      <c r="C163" s="90">
        <f>_xlfn.SUMIFS('Operativni plan 2020-2022'!H:H,'Operativni plan 2020-2022'!$E:$E,$A163,'Operativni plan 2020-2022'!$G:$G,$A$145&amp;"-11")</f>
        <v>110000</v>
      </c>
      <c r="D163" s="90">
        <f>_xlfn.SUMIFS('Operativni plan 2020-2022'!I:I,'Operativni plan 2020-2022'!$E:$E,$A163,'Operativni plan 2020-2022'!$G:$G,$A$145&amp;"-11")</f>
        <v>100000</v>
      </c>
      <c r="E163" s="90">
        <f>_xlfn.SUMIFS('Operativni plan 2020-2022'!J:J,'Operativni plan 2020-2022'!$E:$E,$A163,'Operativni plan 2020-2022'!$G:$G,$A$145&amp;"-11")</f>
        <v>100000</v>
      </c>
    </row>
    <row r="164" spans="1:5" ht="16.5">
      <c r="A164" s="17"/>
      <c r="B164" s="17"/>
      <c r="C164" s="18"/>
      <c r="D164" s="18"/>
      <c r="E164" s="18"/>
    </row>
    <row r="165" spans="1:5" ht="16.5">
      <c r="A165" s="6" t="s">
        <v>627</v>
      </c>
      <c r="B165" s="117" t="s">
        <v>435</v>
      </c>
      <c r="C165" s="11">
        <f>C166</f>
        <v>231030302</v>
      </c>
      <c r="D165" s="11">
        <f>D166</f>
        <v>231030302</v>
      </c>
      <c r="E165" s="11">
        <f>E166</f>
        <v>231030302</v>
      </c>
    </row>
    <row r="166" spans="1:5" ht="16.5">
      <c r="A166" s="126">
        <v>36</v>
      </c>
      <c r="B166" s="128" t="s">
        <v>304</v>
      </c>
      <c r="C166" s="127">
        <f>SUM(C167:C167)</f>
        <v>231030302</v>
      </c>
      <c r="D166" s="127">
        <f>SUM(D167:D167)</f>
        <v>231030302</v>
      </c>
      <c r="E166" s="127">
        <f>SUM(E167:E167)</f>
        <v>231030302</v>
      </c>
    </row>
    <row r="167" spans="1:5" ht="16.5">
      <c r="A167" s="12">
        <v>3631</v>
      </c>
      <c r="B167" s="12" t="s">
        <v>436</v>
      </c>
      <c r="C167" s="8">
        <f>_xlfn.SUMIFS('Operativni plan 2020-2022'!H:H,'Operativni plan 2020-2022'!$E:$E,$A167,'Operativni plan 2020-2022'!$G:$G,$A$165&amp;"-11")</f>
        <v>231030302</v>
      </c>
      <c r="D167" s="8">
        <f>_xlfn.SUMIFS('Operativni plan 2020-2022'!I:I,'Operativni plan 2020-2022'!$E:$E,$A167,'Operativni plan 2020-2022'!$G:$G,$A$165&amp;"-11")</f>
        <v>231030302</v>
      </c>
      <c r="E167" s="8">
        <f>_xlfn.SUMIFS('Operativni plan 2020-2022'!J:J,'Operativni plan 2020-2022'!$E:$E,$A167,'Operativni plan 2020-2022'!$G:$G,$A$165&amp;"-11")</f>
        <v>231030302</v>
      </c>
    </row>
    <row r="168" spans="1:5" ht="16.5">
      <c r="A168" s="13"/>
      <c r="B168" s="13"/>
      <c r="C168" s="14"/>
      <c r="D168" s="14"/>
      <c r="E168" s="182"/>
    </row>
    <row r="169" spans="1:5" ht="16.5">
      <c r="A169" s="6" t="s">
        <v>628</v>
      </c>
      <c r="B169" s="117" t="s">
        <v>441</v>
      </c>
      <c r="C169" s="11">
        <f>C170+C186+C188+C190</f>
        <v>25000000</v>
      </c>
      <c r="D169" s="11">
        <f>D170+D186+D188+D190</f>
        <v>25000000</v>
      </c>
      <c r="E169" s="11">
        <f>E170+E186+E188+E190</f>
        <v>27000000</v>
      </c>
    </row>
    <row r="170" spans="1:5" ht="16.5">
      <c r="A170" s="126">
        <v>32</v>
      </c>
      <c r="B170" s="128" t="s">
        <v>304</v>
      </c>
      <c r="C170" s="127">
        <f>SUM(C171:C185)</f>
        <v>6450000</v>
      </c>
      <c r="D170" s="127">
        <f>SUM(D171:D185)</f>
        <v>6450000</v>
      </c>
      <c r="E170" s="127">
        <f>SUM(E171:E185)</f>
        <v>6450000</v>
      </c>
    </row>
    <row r="171" spans="1:5" ht="16.5">
      <c r="A171" s="12">
        <v>3211</v>
      </c>
      <c r="B171" s="12" t="s">
        <v>15</v>
      </c>
      <c r="C171" s="90">
        <f>_xlfn.SUMIFS('Operativni plan 2020-2022'!H:H,'Operativni plan 2020-2022'!$E:$E,$A171,'Operativni plan 2020-2022'!$G:$G,$A$169&amp;"-11")</f>
        <v>80000</v>
      </c>
      <c r="D171" s="90">
        <f>_xlfn.SUMIFS('Operativni plan 2020-2022'!I:I,'Operativni plan 2020-2022'!$E:$E,$A171,'Operativni plan 2020-2022'!$G:$G,$A$169&amp;"-11")</f>
        <v>80000</v>
      </c>
      <c r="E171" s="90">
        <f>_xlfn.SUMIFS('Operativni plan 2020-2022'!J:J,'Operativni plan 2020-2022'!$E:$E,$A171,'Operativni plan 2020-2022'!$G:$G,$A$169&amp;"-11")</f>
        <v>80000</v>
      </c>
    </row>
    <row r="172" spans="1:5" ht="16.5">
      <c r="A172" s="12">
        <v>3212</v>
      </c>
      <c r="B172" s="12" t="s">
        <v>16</v>
      </c>
      <c r="C172" s="90">
        <f>_xlfn.SUMIFS('Operativni plan 2020-2022'!H:H,'Operativni plan 2020-2022'!$E:$E,$A172,'Operativni plan 2020-2022'!$G:$G,$A$169&amp;"-11")</f>
        <v>350000</v>
      </c>
      <c r="D172" s="90">
        <f>_xlfn.SUMIFS('Operativni plan 2020-2022'!I:I,'Operativni plan 2020-2022'!$E:$E,$A172,'Operativni plan 2020-2022'!$G:$G,$A$169&amp;"-11")</f>
        <v>350000</v>
      </c>
      <c r="E172" s="90">
        <f>_xlfn.SUMIFS('Operativni plan 2020-2022'!J:J,'Operativni plan 2020-2022'!$E:$E,$A172,'Operativni plan 2020-2022'!$G:$G,$A$169&amp;"-11")</f>
        <v>350000</v>
      </c>
    </row>
    <row r="173" spans="1:5" ht="16.5">
      <c r="A173" s="12">
        <v>3221</v>
      </c>
      <c r="B173" s="12" t="s">
        <v>19</v>
      </c>
      <c r="C173" s="90">
        <f>_xlfn.SUMIFS('Operativni plan 2020-2022'!H:H,'Operativni plan 2020-2022'!$E:$E,$A173,'Operativni plan 2020-2022'!$G:$G,$A$169&amp;"-11")</f>
        <v>30000</v>
      </c>
      <c r="D173" s="90">
        <f>_xlfn.SUMIFS('Operativni plan 2020-2022'!I:I,'Operativni plan 2020-2022'!$E:$E,$A173,'Operativni plan 2020-2022'!$G:$G,$A$169&amp;"-11")</f>
        <v>30000</v>
      </c>
      <c r="E173" s="90">
        <f>_xlfn.SUMIFS('Operativni plan 2020-2022'!J:J,'Operativni plan 2020-2022'!$E:$E,$A173,'Operativni plan 2020-2022'!$G:$G,$A$169&amp;"-11")</f>
        <v>30000</v>
      </c>
    </row>
    <row r="174" spans="1:5" ht="16.5">
      <c r="A174" s="12">
        <v>3222</v>
      </c>
      <c r="B174" s="12" t="s">
        <v>51</v>
      </c>
      <c r="C174" s="90">
        <f>_xlfn.SUMIFS('Operativni plan 2020-2022'!H:H,'Operativni plan 2020-2022'!$E:$E,$A174,'Operativni plan 2020-2022'!$G:$G,$A$169&amp;"-11")</f>
        <v>580000</v>
      </c>
      <c r="D174" s="90">
        <f>_xlfn.SUMIFS('Operativni plan 2020-2022'!I:I,'Operativni plan 2020-2022'!$E:$E,$A174,'Operativni plan 2020-2022'!$G:$G,$A$169&amp;"-11")</f>
        <v>580000</v>
      </c>
      <c r="E174" s="90">
        <f>_xlfn.SUMIFS('Operativni plan 2020-2022'!J:J,'Operativni plan 2020-2022'!$E:$E,$A174,'Operativni plan 2020-2022'!$G:$G,$A$169&amp;"-11")</f>
        <v>580000</v>
      </c>
    </row>
    <row r="175" spans="1:5" ht="16.5">
      <c r="A175" s="12">
        <v>3223</v>
      </c>
      <c r="B175" s="12" t="s">
        <v>20</v>
      </c>
      <c r="C175" s="90">
        <f>_xlfn.SUMIFS('Operativni plan 2020-2022'!H:H,'Operativni plan 2020-2022'!$E:$E,$A175,'Operativni plan 2020-2022'!$G:$G,$A$169&amp;"-11")</f>
        <v>150000</v>
      </c>
      <c r="D175" s="90">
        <f>_xlfn.SUMIFS('Operativni plan 2020-2022'!I:I,'Operativni plan 2020-2022'!$E:$E,$A175,'Operativni plan 2020-2022'!$G:$G,$A$169&amp;"-11")</f>
        <v>150000</v>
      </c>
      <c r="E175" s="90">
        <f>_xlfn.SUMIFS('Operativni plan 2020-2022'!J:J,'Operativni plan 2020-2022'!$E:$E,$A175,'Operativni plan 2020-2022'!$G:$G,$A$169&amp;"-11")</f>
        <v>150000</v>
      </c>
    </row>
    <row r="176" spans="1:5" ht="16.5">
      <c r="A176" s="12">
        <v>3224</v>
      </c>
      <c r="B176" s="12" t="s">
        <v>21</v>
      </c>
      <c r="C176" s="90">
        <f>_xlfn.SUMIFS('Operativni plan 2020-2022'!H:H,'Operativni plan 2020-2022'!$E:$E,$A176,'Operativni plan 2020-2022'!$G:$G,$A$169&amp;"-11")</f>
        <v>100000</v>
      </c>
      <c r="D176" s="90">
        <f>_xlfn.SUMIFS('Operativni plan 2020-2022'!I:I,'Operativni plan 2020-2022'!$E:$E,$A176,'Operativni plan 2020-2022'!$G:$G,$A$169&amp;"-11")</f>
        <v>100000</v>
      </c>
      <c r="E176" s="90">
        <f>_xlfn.SUMIFS('Operativni plan 2020-2022'!J:J,'Operativni plan 2020-2022'!$E:$E,$A176,'Operativni plan 2020-2022'!$G:$G,$A$169&amp;"-11")</f>
        <v>100000</v>
      </c>
    </row>
    <row r="177" spans="1:5" ht="16.5">
      <c r="A177" s="12">
        <v>3225</v>
      </c>
      <c r="B177" s="12" t="s">
        <v>22</v>
      </c>
      <c r="C177" s="90">
        <f>_xlfn.SUMIFS('Operativni plan 2020-2022'!H:H,'Operativni plan 2020-2022'!$E:$E,$A177,'Operativni plan 2020-2022'!$G:$G,$A$169&amp;"-11")</f>
        <v>500000</v>
      </c>
      <c r="D177" s="90">
        <f>_xlfn.SUMIFS('Operativni plan 2020-2022'!I:I,'Operativni plan 2020-2022'!$E:$E,$A177,'Operativni plan 2020-2022'!$G:$G,$A$169&amp;"-11")</f>
        <v>500000</v>
      </c>
      <c r="E177" s="90">
        <f>_xlfn.SUMIFS('Operativni plan 2020-2022'!J:J,'Operativni plan 2020-2022'!$E:$E,$A177,'Operativni plan 2020-2022'!$G:$G,$A$169&amp;"-11")</f>
        <v>500000</v>
      </c>
    </row>
    <row r="178" spans="1:5" ht="16.5">
      <c r="A178" s="12">
        <v>3227</v>
      </c>
      <c r="B178" s="12" t="s">
        <v>23</v>
      </c>
      <c r="C178" s="90">
        <f>_xlfn.SUMIFS('Operativni plan 2020-2022'!H:H,'Operativni plan 2020-2022'!$E:$E,$A178,'Operativni plan 2020-2022'!$G:$G,$A$169&amp;"-11")</f>
        <v>1500000</v>
      </c>
      <c r="D178" s="90">
        <f>_xlfn.SUMIFS('Operativni plan 2020-2022'!I:I,'Operativni plan 2020-2022'!$E:$E,$A178,'Operativni plan 2020-2022'!$G:$G,$A$169&amp;"-11")</f>
        <v>1500000</v>
      </c>
      <c r="E178" s="90">
        <f>_xlfn.SUMIFS('Operativni plan 2020-2022'!J:J,'Operativni plan 2020-2022'!$E:$E,$A178,'Operativni plan 2020-2022'!$G:$G,$A$169&amp;"-11")</f>
        <v>1500000</v>
      </c>
    </row>
    <row r="179" spans="1:5" ht="16.5">
      <c r="A179" s="12">
        <v>3231</v>
      </c>
      <c r="B179" s="12" t="s">
        <v>24</v>
      </c>
      <c r="C179" s="90">
        <f>_xlfn.SUMIFS('Operativni plan 2020-2022'!H:H,'Operativni plan 2020-2022'!$E:$E,$A179,'Operativni plan 2020-2022'!$G:$G,$A$169&amp;"-11")</f>
        <v>150000</v>
      </c>
      <c r="D179" s="90">
        <f>_xlfn.SUMIFS('Operativni plan 2020-2022'!I:I,'Operativni plan 2020-2022'!$E:$E,$A179,'Operativni plan 2020-2022'!$G:$G,$A$169&amp;"-11")</f>
        <v>150000</v>
      </c>
      <c r="E179" s="90">
        <f>_xlfn.SUMIFS('Operativni plan 2020-2022'!J:J,'Operativni plan 2020-2022'!$E:$E,$A179,'Operativni plan 2020-2022'!$G:$G,$A$169&amp;"-11")</f>
        <v>150000</v>
      </c>
    </row>
    <row r="180" spans="1:5" ht="16.5">
      <c r="A180" s="12">
        <v>3232</v>
      </c>
      <c r="B180" s="12" t="s">
        <v>25</v>
      </c>
      <c r="C180" s="90">
        <f>_xlfn.SUMIFS('Operativni plan 2020-2022'!H:H,'Operativni plan 2020-2022'!$E:$E,$A180,'Operativni plan 2020-2022'!$G:$G,$A$169&amp;"-11")</f>
        <v>590000</v>
      </c>
      <c r="D180" s="90">
        <f>_xlfn.SUMIFS('Operativni plan 2020-2022'!I:I,'Operativni plan 2020-2022'!$E:$E,$A180,'Operativni plan 2020-2022'!$G:$G,$A$169&amp;"-11")</f>
        <v>590000</v>
      </c>
      <c r="E180" s="90">
        <f>_xlfn.SUMIFS('Operativni plan 2020-2022'!J:J,'Operativni plan 2020-2022'!$E:$E,$A180,'Operativni plan 2020-2022'!$G:$G,$A$169&amp;"-11")</f>
        <v>590000</v>
      </c>
    </row>
    <row r="181" spans="1:5" ht="16.5">
      <c r="A181" s="12">
        <v>3233</v>
      </c>
      <c r="B181" s="12" t="s">
        <v>26</v>
      </c>
      <c r="C181" s="90">
        <f>_xlfn.SUMIFS('Operativni plan 2020-2022'!H:H,'Operativni plan 2020-2022'!$E:$E,$A181,'Operativni plan 2020-2022'!$G:$G,$A$169&amp;"-11")</f>
        <v>180000</v>
      </c>
      <c r="D181" s="90">
        <f>_xlfn.SUMIFS('Operativni plan 2020-2022'!I:I,'Operativni plan 2020-2022'!$E:$E,$A181,'Operativni plan 2020-2022'!$G:$G,$A$169&amp;"-11")</f>
        <v>180000</v>
      </c>
      <c r="E181" s="90">
        <f>_xlfn.SUMIFS('Operativni plan 2020-2022'!J:J,'Operativni plan 2020-2022'!$E:$E,$A181,'Operativni plan 2020-2022'!$G:$G,$A$169&amp;"-11")</f>
        <v>180000</v>
      </c>
    </row>
    <row r="182" spans="1:5" ht="16.5">
      <c r="A182" s="12">
        <v>3235</v>
      </c>
      <c r="B182" s="12" t="s">
        <v>28</v>
      </c>
      <c r="C182" s="90">
        <f>_xlfn.SUMIFS('Operativni plan 2020-2022'!H:H,'Operativni plan 2020-2022'!$E:$E,$A182,'Operativni plan 2020-2022'!$G:$G,$A$169&amp;"-11")</f>
        <v>70000</v>
      </c>
      <c r="D182" s="90">
        <f>_xlfn.SUMIFS('Operativni plan 2020-2022'!I:I,'Operativni plan 2020-2022'!$E:$E,$A182,'Operativni plan 2020-2022'!$G:$G,$A$169&amp;"-11")</f>
        <v>70000</v>
      </c>
      <c r="E182" s="90">
        <f>_xlfn.SUMIFS('Operativni plan 2020-2022'!J:J,'Operativni plan 2020-2022'!$E:$E,$A182,'Operativni plan 2020-2022'!$G:$G,$A$169&amp;"-11")</f>
        <v>70000</v>
      </c>
    </row>
    <row r="183" spans="1:5" ht="16.5">
      <c r="A183" s="12">
        <v>3239</v>
      </c>
      <c r="B183" s="12" t="s">
        <v>32</v>
      </c>
      <c r="C183" s="90">
        <f>_xlfn.SUMIFS('Operativni plan 2020-2022'!H:H,'Operativni plan 2020-2022'!$E:$E,$A183,'Operativni plan 2020-2022'!$G:$G,$A$169&amp;"-11")</f>
        <v>190000</v>
      </c>
      <c r="D183" s="90">
        <f>_xlfn.SUMIFS('Operativni plan 2020-2022'!I:I,'Operativni plan 2020-2022'!$E:$E,$A183,'Operativni plan 2020-2022'!$G:$G,$A$169&amp;"-11")</f>
        <v>190000</v>
      </c>
      <c r="E183" s="90">
        <f>_xlfn.SUMIFS('Operativni plan 2020-2022'!J:J,'Operativni plan 2020-2022'!$E:$E,$A183,'Operativni plan 2020-2022'!$G:$G,$A$169&amp;"-11")</f>
        <v>190000</v>
      </c>
    </row>
    <row r="184" spans="1:5" ht="16.5">
      <c r="A184" s="12">
        <v>3241</v>
      </c>
      <c r="B184" s="12" t="s">
        <v>33</v>
      </c>
      <c r="C184" s="90">
        <f>_xlfn.SUMIFS('Operativni plan 2020-2022'!H:H,'Operativni plan 2020-2022'!$E:$E,$A184,'Operativni plan 2020-2022'!$G:$G,$A$169&amp;"-11")</f>
        <v>1900000</v>
      </c>
      <c r="D184" s="90">
        <f>_xlfn.SUMIFS('Operativni plan 2020-2022'!I:I,'Operativni plan 2020-2022'!$E:$E,$A184,'Operativni plan 2020-2022'!$G:$G,$A$169&amp;"-11")</f>
        <v>1900000</v>
      </c>
      <c r="E184" s="90">
        <f>_xlfn.SUMIFS('Operativni plan 2020-2022'!J:J,'Operativni plan 2020-2022'!$E:$E,$A184,'Operativni plan 2020-2022'!$G:$G,$A$169&amp;"-11")</f>
        <v>1900000</v>
      </c>
    </row>
    <row r="185" spans="1:5" ht="16.5">
      <c r="A185" s="12">
        <v>3292</v>
      </c>
      <c r="B185" s="12" t="s">
        <v>35</v>
      </c>
      <c r="C185" s="90">
        <f>_xlfn.SUMIFS('Operativni plan 2020-2022'!H:H,'Operativni plan 2020-2022'!$E:$E,$A185,'Operativni plan 2020-2022'!$G:$G,$A$169&amp;"-11")</f>
        <v>80000</v>
      </c>
      <c r="D185" s="90">
        <f>_xlfn.SUMIFS('Operativni plan 2020-2022'!I:I,'Operativni plan 2020-2022'!$E:$E,$A185,'Operativni plan 2020-2022'!$G:$G,$A$169&amp;"-11")</f>
        <v>80000</v>
      </c>
      <c r="E185" s="90">
        <f>_xlfn.SUMIFS('Operativni plan 2020-2022'!J:J,'Operativni plan 2020-2022'!$E:$E,$A185,'Operativni plan 2020-2022'!$G:$G,$A$169&amp;"-11")</f>
        <v>80000</v>
      </c>
    </row>
    <row r="186" spans="1:5" ht="16.5">
      <c r="A186" s="126">
        <v>36</v>
      </c>
      <c r="B186" s="128" t="s">
        <v>304</v>
      </c>
      <c r="C186" s="127">
        <f>SUM(C187:C187)</f>
        <v>1400000</v>
      </c>
      <c r="D186" s="127">
        <f>SUM(D187:D187)</f>
        <v>1400000</v>
      </c>
      <c r="E186" s="127">
        <f>SUM(E187:E187)</f>
        <v>1400000</v>
      </c>
    </row>
    <row r="187" spans="1:5" ht="16.5">
      <c r="A187" s="12">
        <v>3661</v>
      </c>
      <c r="B187" s="12" t="s">
        <v>629</v>
      </c>
      <c r="C187" s="8">
        <f>_xlfn.SUMIFS('Operativni plan 2020-2022'!H:H,'Operativni plan 2020-2022'!$E:$E,$A187,'Operativni plan 2020-2022'!$G:$G,$A$169&amp;"-11")</f>
        <v>1400000</v>
      </c>
      <c r="D187" s="8">
        <f>_xlfn.SUMIFS('Operativni plan 2020-2022'!I:I,'Operativni plan 2020-2022'!$E:$E,$A187,'Operativni plan 2020-2022'!$G:$G,$A$169&amp;"-11")</f>
        <v>1400000</v>
      </c>
      <c r="E187" s="8">
        <f>_xlfn.SUMIFS('Operativni plan 2020-2022'!J:J,'Operativni plan 2020-2022'!$E:$E,$A187,'Operativni plan 2020-2022'!$G:$G,$A$169&amp;"-11")</f>
        <v>1400000</v>
      </c>
    </row>
    <row r="188" spans="1:5" ht="16.5">
      <c r="A188" s="126">
        <v>38</v>
      </c>
      <c r="B188" s="128" t="s">
        <v>304</v>
      </c>
      <c r="C188" s="127">
        <f>SUM(C189:C189)</f>
        <v>15400000</v>
      </c>
      <c r="D188" s="127">
        <f>SUM(D189:D189)</f>
        <v>15400000</v>
      </c>
      <c r="E188" s="127">
        <f>SUM(E189:E189)</f>
        <v>15900000</v>
      </c>
    </row>
    <row r="189" spans="1:5" ht="16.5">
      <c r="A189" s="12">
        <v>3811</v>
      </c>
      <c r="B189" s="12" t="s">
        <v>52</v>
      </c>
      <c r="C189" s="8">
        <f>_xlfn.SUMIFS('Operativni plan 2020-2022'!H:H,'Operativni plan 2020-2022'!$E:$E,$A189,'Operativni plan 2020-2022'!$G:$G,$A$169&amp;"-11")</f>
        <v>15400000</v>
      </c>
      <c r="D189" s="8">
        <f>_xlfn.SUMIFS('Operativni plan 2020-2022'!I:I,'Operativni plan 2020-2022'!$E:$E,$A189,'Operativni plan 2020-2022'!$G:$G,$A$169&amp;"-11")</f>
        <v>15400000</v>
      </c>
      <c r="E189" s="8">
        <f>_xlfn.SUMIFS('Operativni plan 2020-2022'!J:J,'Operativni plan 2020-2022'!$E:$E,$A189,'Operativni plan 2020-2022'!$G:$G,$A$169&amp;"-11")</f>
        <v>15900000</v>
      </c>
    </row>
    <row r="190" spans="1:5" ht="16.5">
      <c r="A190" s="126">
        <v>42</v>
      </c>
      <c r="B190" s="128" t="s">
        <v>307</v>
      </c>
      <c r="C190" s="127">
        <f>SUM(C191:C194)</f>
        <v>1750000</v>
      </c>
      <c r="D190" s="127">
        <f>SUM(D191:D194)</f>
        <v>1750000</v>
      </c>
      <c r="E190" s="127">
        <f>SUM(E191:E194)</f>
        <v>3250000</v>
      </c>
    </row>
    <row r="191" spans="1:5" ht="16.5">
      <c r="A191" s="12">
        <v>4222</v>
      </c>
      <c r="B191" s="12" t="s">
        <v>45</v>
      </c>
      <c r="C191" s="90">
        <f>_xlfn.SUMIFS('Operativni plan 2020-2022'!H:H,'Operativni plan 2020-2022'!$E:$E,$A191,'Operativni plan 2020-2022'!$G:$G,$A$169&amp;"-11")</f>
        <v>200000</v>
      </c>
      <c r="D191" s="90">
        <f>_xlfn.SUMIFS('Operativni plan 2020-2022'!I:I,'Operativni plan 2020-2022'!$E:$E,$A191,'Operativni plan 2020-2022'!$G:$G,$A$169&amp;"-11")</f>
        <v>200000</v>
      </c>
      <c r="E191" s="90">
        <f>_xlfn.SUMIFS('Operativni plan 2020-2022'!J:J,'Operativni plan 2020-2022'!$E:$E,$A191,'Operativni plan 2020-2022'!$G:$G,$A$169&amp;"-11")</f>
        <v>200000</v>
      </c>
    </row>
    <row r="192" spans="1:5" ht="16.5">
      <c r="A192" s="12">
        <v>4223</v>
      </c>
      <c r="B192" s="12" t="s">
        <v>73</v>
      </c>
      <c r="C192" s="90">
        <f>_xlfn.SUMIFS('Operativni plan 2020-2022'!H:H,'Operativni plan 2020-2022'!$E:$E,$A192,'Operativni plan 2020-2022'!$G:$G,$A$169&amp;"-11")</f>
        <v>500000</v>
      </c>
      <c r="D192" s="90">
        <f>_xlfn.SUMIFS('Operativni plan 2020-2022'!I:I,'Operativni plan 2020-2022'!$E:$E,$A192,'Operativni plan 2020-2022'!$G:$G,$A$169&amp;"-11")</f>
        <v>500000</v>
      </c>
      <c r="E192" s="90">
        <f>_xlfn.SUMIFS('Operativni plan 2020-2022'!J:J,'Operativni plan 2020-2022'!$E:$E,$A192,'Operativni plan 2020-2022'!$G:$G,$A$169&amp;"-11")</f>
        <v>2000000</v>
      </c>
    </row>
    <row r="193" spans="1:5" ht="16.5">
      <c r="A193" s="12">
        <v>4227</v>
      </c>
      <c r="B193" s="12" t="s">
        <v>46</v>
      </c>
      <c r="C193" s="90">
        <f>_xlfn.SUMIFS('Operativni plan 2020-2022'!H:H,'Operativni plan 2020-2022'!$E:$E,$A193,'Operativni plan 2020-2022'!$G:$G,$A$169&amp;"-11")</f>
        <v>50000</v>
      </c>
      <c r="D193" s="90">
        <f>_xlfn.SUMIFS('Operativni plan 2020-2022'!I:I,'Operativni plan 2020-2022'!$E:$E,$A193,'Operativni plan 2020-2022'!$G:$G,$A$169&amp;"-11")</f>
        <v>50000</v>
      </c>
      <c r="E193" s="90">
        <f>_xlfn.SUMIFS('Operativni plan 2020-2022'!J:J,'Operativni plan 2020-2022'!$E:$E,$A193,'Operativni plan 2020-2022'!$G:$G,$A$169&amp;"-11")</f>
        <v>50000</v>
      </c>
    </row>
    <row r="194" spans="1:5" ht="16.5">
      <c r="A194" s="12">
        <v>4231</v>
      </c>
      <c r="B194" s="12" t="s">
        <v>47</v>
      </c>
      <c r="C194" s="90">
        <f>_xlfn.SUMIFS('Operativni plan 2020-2022'!H:H,'Operativni plan 2020-2022'!$E:$E,$A194,'Operativni plan 2020-2022'!$G:$G,$A$169&amp;"-11")</f>
        <v>1000000</v>
      </c>
      <c r="D194" s="90">
        <f>_xlfn.SUMIFS('Operativni plan 2020-2022'!I:I,'Operativni plan 2020-2022'!$E:$E,$A194,'Operativni plan 2020-2022'!$G:$G,$A$169&amp;"-11")</f>
        <v>1000000</v>
      </c>
      <c r="E194" s="90">
        <f>_xlfn.SUMIFS('Operativni plan 2020-2022'!J:J,'Operativni plan 2020-2022'!$E:$E,$A194,'Operativni plan 2020-2022'!$G:$G,$A$169&amp;"-11")</f>
        <v>1000000</v>
      </c>
    </row>
    <row r="195" spans="1:5" ht="17.25" thickBot="1">
      <c r="A195" s="17"/>
      <c r="B195" s="17"/>
      <c r="C195" s="18"/>
      <c r="D195" s="18"/>
      <c r="E195" s="18"/>
    </row>
    <row r="196" spans="1:5" ht="17.25" thickBot="1">
      <c r="A196" s="296" t="s">
        <v>64</v>
      </c>
      <c r="B196" s="297"/>
      <c r="C196" s="16">
        <f>C21+C71+C94+C110+C137+C145+C165+C169</f>
        <v>292741302</v>
      </c>
      <c r="D196" s="16">
        <f>D21+D71+D94+D110+D137+D145+D165+D169</f>
        <v>296526835</v>
      </c>
      <c r="E196" s="16">
        <f>E21+E71+E94+E110+E137+E145+E165+E169</f>
        <v>298127998</v>
      </c>
    </row>
    <row r="197" spans="1:5" ht="16.5">
      <c r="A197" s="17"/>
      <c r="B197" s="17"/>
      <c r="C197" s="18"/>
      <c r="D197" s="18"/>
      <c r="E197" s="18"/>
    </row>
    <row r="198" spans="1:5" ht="16.5">
      <c r="A198" s="295" t="s">
        <v>65</v>
      </c>
      <c r="B198" s="295"/>
      <c r="C198" s="295"/>
      <c r="D198" s="295"/>
      <c r="E198" s="295"/>
    </row>
    <row r="199" spans="1:5" ht="49.5">
      <c r="A199" s="6" t="s">
        <v>281</v>
      </c>
      <c r="B199" s="32" t="s">
        <v>297</v>
      </c>
      <c r="C199" s="11">
        <f>C200+C204+C215+C217</f>
        <v>640000</v>
      </c>
      <c r="D199" s="11">
        <f>D200+D204+D215+D217</f>
        <v>199000</v>
      </c>
      <c r="E199" s="11">
        <f>E200+E204+E215+E217</f>
        <v>199000</v>
      </c>
    </row>
    <row r="200" spans="1:5" ht="16.5">
      <c r="A200" s="94">
        <v>31</v>
      </c>
      <c r="B200" s="95" t="s">
        <v>303</v>
      </c>
      <c r="C200" s="96">
        <f>SUM(C201:C203)</f>
        <v>49000</v>
      </c>
      <c r="D200" s="127">
        <f>SUM(D201:D203)</f>
        <v>49000</v>
      </c>
      <c r="E200" s="127">
        <f>SUM(E201:E203)</f>
        <v>49000</v>
      </c>
    </row>
    <row r="201" spans="1:5" ht="16.5">
      <c r="A201" s="12">
        <v>3111</v>
      </c>
      <c r="B201" s="12" t="s">
        <v>10</v>
      </c>
      <c r="C201" s="8">
        <f>_xlfn.SUMIFS('Operativni plan 2020-2022'!H:H,'Operativni plan 2020-2022'!$E:$E,$A201,'Operativni plan 2020-2022'!$G:$G,$A$199&amp;"-12")</f>
        <v>42000</v>
      </c>
      <c r="D201" s="8">
        <f>_xlfn.SUMIFS('Operativni plan 2020-2022'!I:I,'Operativni plan 2020-2022'!$E:$E,$A201,'Operativni plan 2020-2022'!$G:$G,$A$199&amp;"-12")</f>
        <v>42000</v>
      </c>
      <c r="E201" s="8">
        <f>_xlfn.SUMIFS('Operativni plan 2020-2022'!J:J,'Operativni plan 2020-2022'!$E:$E,$A201,'Operativni plan 2020-2022'!$G:$G,$A$199&amp;"-12")</f>
        <v>42000</v>
      </c>
    </row>
    <row r="202" spans="1:5" ht="16.5">
      <c r="A202" s="12">
        <v>3121</v>
      </c>
      <c r="B202" s="12" t="s">
        <v>12</v>
      </c>
      <c r="C202" s="8">
        <f>_xlfn.SUMIFS('Operativni plan 2020-2022'!H:H,'Operativni plan 2020-2022'!$E:$E,$A202,'Operativni plan 2020-2022'!$G:$G,$A$199&amp;"-12")</f>
        <v>1000</v>
      </c>
      <c r="D202" s="8">
        <f>_xlfn.SUMIFS('Operativni plan 2020-2022'!I:I,'Operativni plan 2020-2022'!$E:$E,$A202,'Operativni plan 2020-2022'!$G:$G,$A$199&amp;"-12")</f>
        <v>1000</v>
      </c>
      <c r="E202" s="8">
        <f>_xlfn.SUMIFS('Operativni plan 2020-2022'!J:J,'Operativni plan 2020-2022'!$E:$E,$A202,'Operativni plan 2020-2022'!$G:$G,$A$199&amp;"-12")</f>
        <v>1000</v>
      </c>
    </row>
    <row r="203" spans="1:5" ht="16.5">
      <c r="A203" s="12">
        <v>3132</v>
      </c>
      <c r="B203" s="12" t="s">
        <v>14</v>
      </c>
      <c r="C203" s="8">
        <f>_xlfn.SUMIFS('Operativni plan 2020-2022'!H:H,'Operativni plan 2020-2022'!$E:$E,$A203,'Operativni plan 2020-2022'!$G:$G,$A$199&amp;"-12")</f>
        <v>6000</v>
      </c>
      <c r="D203" s="8">
        <f>_xlfn.SUMIFS('Operativni plan 2020-2022'!I:I,'Operativni plan 2020-2022'!$E:$E,$A203,'Operativni plan 2020-2022'!$G:$G,$A$199&amp;"-12")</f>
        <v>6000</v>
      </c>
      <c r="E203" s="8">
        <f>_xlfn.SUMIFS('Operativni plan 2020-2022'!J:J,'Operativni plan 2020-2022'!$E:$E,$A203,'Operativni plan 2020-2022'!$G:$G,$A$199&amp;"-12")</f>
        <v>6000</v>
      </c>
    </row>
    <row r="204" spans="1:5" ht="16.5">
      <c r="A204" s="94">
        <v>32</v>
      </c>
      <c r="B204" s="97" t="s">
        <v>304</v>
      </c>
      <c r="C204" s="96">
        <f>SUM(C205:C214)</f>
        <v>148000</v>
      </c>
      <c r="D204" s="127">
        <f>SUM(D205:D214)</f>
        <v>143000</v>
      </c>
      <c r="E204" s="127">
        <f>SUM(E205:E214)</f>
        <v>143000</v>
      </c>
    </row>
    <row r="205" spans="1:5" ht="16.5">
      <c r="A205" s="12">
        <v>3211</v>
      </c>
      <c r="B205" s="12" t="s">
        <v>15</v>
      </c>
      <c r="C205" s="8">
        <f>_xlfn.SUMIFS('Operativni plan 2020-2022'!H:H,'Operativni plan 2020-2022'!$E:$E,$A205,'Operativni plan 2020-2022'!$G:$G,$A$199&amp;"-12")</f>
        <v>10000</v>
      </c>
      <c r="D205" s="8">
        <f>_xlfn.SUMIFS('Operativni plan 2020-2022'!I:I,'Operativni plan 2020-2022'!$E:$E,$A205,'Operativni plan 2020-2022'!$G:$G,$A$199&amp;"-12")</f>
        <v>10000</v>
      </c>
      <c r="E205" s="8">
        <f>_xlfn.SUMIFS('Operativni plan 2020-2022'!J:J,'Operativni plan 2020-2022'!$E:$E,$A205,'Operativni plan 2020-2022'!$G:$G,$A$199&amp;"-12")</f>
        <v>10000</v>
      </c>
    </row>
    <row r="206" spans="1:5" ht="16.5">
      <c r="A206" s="12">
        <v>3212</v>
      </c>
      <c r="B206" s="12" t="s">
        <v>16</v>
      </c>
      <c r="C206" s="8">
        <f>_xlfn.SUMIFS('Operativni plan 2020-2022'!H:H,'Operativni plan 2020-2022'!$E:$E,$A206,'Operativni plan 2020-2022'!$G:$G,$A$199&amp;"-12")</f>
        <v>6000</v>
      </c>
      <c r="D206" s="8">
        <f>_xlfn.SUMIFS('Operativni plan 2020-2022'!I:I,'Operativni plan 2020-2022'!$E:$E,$A206,'Operativni plan 2020-2022'!$G:$G,$A$199&amp;"-12")</f>
        <v>6000</v>
      </c>
      <c r="E206" s="8">
        <f>_xlfn.SUMIFS('Operativni plan 2020-2022'!J:J,'Operativni plan 2020-2022'!$E:$E,$A206,'Operativni plan 2020-2022'!$G:$G,$A$199&amp;"-12")</f>
        <v>6000</v>
      </c>
    </row>
    <row r="207" spans="1:5" ht="16.5">
      <c r="A207" s="12">
        <v>3221</v>
      </c>
      <c r="B207" s="12" t="s">
        <v>19</v>
      </c>
      <c r="C207" s="8">
        <f>_xlfn.SUMIFS('Operativni plan 2020-2022'!H:H,'Operativni plan 2020-2022'!$E:$E,$A207,'Operativni plan 2020-2022'!$G:$G,$A$199&amp;"-12")</f>
        <v>4000</v>
      </c>
      <c r="D207" s="8">
        <f>_xlfn.SUMIFS('Operativni plan 2020-2022'!I:I,'Operativni plan 2020-2022'!$E:$E,$A207,'Operativni plan 2020-2022'!$G:$G,$A$199&amp;"-12")</f>
        <v>4000</v>
      </c>
      <c r="E207" s="8">
        <f>_xlfn.SUMIFS('Operativni plan 2020-2022'!J:J,'Operativni plan 2020-2022'!$E:$E,$A207,'Operativni plan 2020-2022'!$G:$G,$A$199&amp;"-12")</f>
        <v>4000</v>
      </c>
    </row>
    <row r="208" spans="1:5" ht="16.5">
      <c r="A208" s="12">
        <v>3223</v>
      </c>
      <c r="B208" s="12" t="s">
        <v>20</v>
      </c>
      <c r="C208" s="8">
        <f>_xlfn.SUMIFS('Operativni plan 2020-2022'!H:H,'Operativni plan 2020-2022'!$E:$E,$A208,'Operativni plan 2020-2022'!$G:$G,$A$199&amp;"-12")</f>
        <v>5000</v>
      </c>
      <c r="D208" s="8">
        <f>_xlfn.SUMIFS('Operativni plan 2020-2022'!I:I,'Operativni plan 2020-2022'!$E:$E,$A208,'Operativni plan 2020-2022'!$G:$G,$A$199&amp;"-12")</f>
        <v>5000</v>
      </c>
      <c r="E208" s="8">
        <f>_xlfn.SUMIFS('Operativni plan 2020-2022'!J:J,'Operativni plan 2020-2022'!$E:$E,$A208,'Operativni plan 2020-2022'!$G:$G,$A$199&amp;"-12")</f>
        <v>5000</v>
      </c>
    </row>
    <row r="209" spans="1:5" ht="16.5">
      <c r="A209" s="12">
        <v>3231</v>
      </c>
      <c r="B209" s="12" t="s">
        <v>24</v>
      </c>
      <c r="C209" s="8">
        <f>_xlfn.SUMIFS('Operativni plan 2020-2022'!H:H,'Operativni plan 2020-2022'!$E:$E,$A209,'Operativni plan 2020-2022'!$G:$G,$A$199&amp;"-12")</f>
        <v>8000</v>
      </c>
      <c r="D209" s="8">
        <f>_xlfn.SUMIFS('Operativni plan 2020-2022'!I:I,'Operativni plan 2020-2022'!$E:$E,$A209,'Operativni plan 2020-2022'!$G:$G,$A$199&amp;"-12")</f>
        <v>9000</v>
      </c>
      <c r="E209" s="8">
        <f>_xlfn.SUMIFS('Operativni plan 2020-2022'!J:J,'Operativni plan 2020-2022'!$E:$E,$A209,'Operativni plan 2020-2022'!$G:$G,$A$199&amp;"-12")</f>
        <v>9000</v>
      </c>
    </row>
    <row r="210" spans="1:5" ht="16.5">
      <c r="A210" s="12">
        <v>3233</v>
      </c>
      <c r="B210" s="12" t="s">
        <v>26</v>
      </c>
      <c r="C210" s="8">
        <f>_xlfn.SUMIFS('Operativni plan 2020-2022'!H:H,'Operativni plan 2020-2022'!$E:$E,$A210,'Operativni plan 2020-2022'!$G:$G,$A$199&amp;"-12")</f>
        <v>1000</v>
      </c>
      <c r="D210" s="8">
        <f>_xlfn.SUMIFS('Operativni plan 2020-2022'!I:I,'Operativni plan 2020-2022'!$E:$E,$A210,'Operativni plan 2020-2022'!$G:$G,$A$199&amp;"-12")</f>
        <v>1000</v>
      </c>
      <c r="E210" s="8">
        <f>_xlfn.SUMIFS('Operativni plan 2020-2022'!J:J,'Operativni plan 2020-2022'!$E:$E,$A210,'Operativni plan 2020-2022'!$G:$G,$A$199&amp;"-12")</f>
        <v>1000</v>
      </c>
    </row>
    <row r="211" spans="1:5" ht="16.5">
      <c r="A211" s="12">
        <v>3235</v>
      </c>
      <c r="B211" s="12" t="s">
        <v>55</v>
      </c>
      <c r="C211" s="8">
        <f>_xlfn.SUMIFS('Operativni plan 2020-2022'!H:H,'Operativni plan 2020-2022'!$E:$E,$A211,'Operativni plan 2020-2022'!$G:$G,$A$199&amp;"-12")</f>
        <v>12000</v>
      </c>
      <c r="D211" s="8">
        <f>_xlfn.SUMIFS('Operativni plan 2020-2022'!I:I,'Operativni plan 2020-2022'!$E:$E,$A211,'Operativni plan 2020-2022'!$G:$G,$A$199&amp;"-12")</f>
        <v>12000</v>
      </c>
      <c r="E211" s="8">
        <f>_xlfn.SUMIFS('Operativni plan 2020-2022'!J:J,'Operativni plan 2020-2022'!$E:$E,$A211,'Operativni plan 2020-2022'!$G:$G,$A$199&amp;"-12")</f>
        <v>12000</v>
      </c>
    </row>
    <row r="212" spans="1:5" ht="16.5">
      <c r="A212" s="12">
        <v>3237</v>
      </c>
      <c r="B212" s="12" t="s">
        <v>30</v>
      </c>
      <c r="C212" s="8">
        <f>_xlfn.SUMIFS('Operativni plan 2020-2022'!H:H,'Operativni plan 2020-2022'!$E:$E,$A212,'Operativni plan 2020-2022'!$G:$G,$A$199&amp;"-12")</f>
        <v>35000</v>
      </c>
      <c r="D212" s="8">
        <f>_xlfn.SUMIFS('Operativni plan 2020-2022'!I:I,'Operativni plan 2020-2022'!$E:$E,$A212,'Operativni plan 2020-2022'!$G:$G,$A$199&amp;"-12")</f>
        <v>46000</v>
      </c>
      <c r="E212" s="8">
        <f>_xlfn.SUMIFS('Operativni plan 2020-2022'!J:J,'Operativni plan 2020-2022'!$E:$E,$A212,'Operativni plan 2020-2022'!$G:$G,$A$199&amp;"-12")</f>
        <v>46000</v>
      </c>
    </row>
    <row r="213" spans="1:5" ht="16.5">
      <c r="A213" s="12">
        <v>3239</v>
      </c>
      <c r="B213" s="12" t="s">
        <v>32</v>
      </c>
      <c r="C213" s="8">
        <f>_xlfn.SUMIFS('Operativni plan 2020-2022'!H:H,'Operativni plan 2020-2022'!$E:$E,$A213,'Operativni plan 2020-2022'!$G:$G,$A$199&amp;"-12")</f>
        <v>30000</v>
      </c>
      <c r="D213" s="8">
        <f>_xlfn.SUMIFS('Operativni plan 2020-2022'!I:I,'Operativni plan 2020-2022'!$E:$E,$A213,'Operativni plan 2020-2022'!$G:$G,$A$199&amp;"-12")</f>
        <v>38000</v>
      </c>
      <c r="E213" s="8">
        <f>_xlfn.SUMIFS('Operativni plan 2020-2022'!J:J,'Operativni plan 2020-2022'!$E:$E,$A213,'Operativni plan 2020-2022'!$G:$G,$A$199&amp;"-12")</f>
        <v>38000</v>
      </c>
    </row>
    <row r="214" spans="1:5" ht="16.5">
      <c r="A214" s="12">
        <v>3241</v>
      </c>
      <c r="B214" s="12" t="s">
        <v>33</v>
      </c>
      <c r="C214" s="8">
        <f>_xlfn.SUMIFS('Operativni plan 2020-2022'!H:H,'Operativni plan 2020-2022'!$E:$E,$A214,'Operativni plan 2020-2022'!$G:$G,$A$199&amp;"-12")</f>
        <v>37000</v>
      </c>
      <c r="D214" s="8">
        <f>_xlfn.SUMIFS('Operativni plan 2020-2022'!I:I,'Operativni plan 2020-2022'!$E:$E,$A214,'Operativni plan 2020-2022'!$G:$G,$A$199&amp;"-12")</f>
        <v>12000</v>
      </c>
      <c r="E214" s="8">
        <f>_xlfn.SUMIFS('Operativni plan 2020-2022'!J:J,'Operativni plan 2020-2022'!$E:$E,$A214,'Operativni plan 2020-2022'!$G:$G,$A$199&amp;"-12")</f>
        <v>12000</v>
      </c>
    </row>
    <row r="215" spans="1:5" ht="16.5">
      <c r="A215" s="94">
        <v>41</v>
      </c>
      <c r="B215" s="97" t="s">
        <v>308</v>
      </c>
      <c r="C215" s="96">
        <f>C216</f>
        <v>53000</v>
      </c>
      <c r="D215" s="127">
        <f>D216</f>
        <v>1000</v>
      </c>
      <c r="E215" s="127">
        <f>E216</f>
        <v>1000</v>
      </c>
    </row>
    <row r="216" spans="1:5" ht="16.5">
      <c r="A216" s="12">
        <v>4123</v>
      </c>
      <c r="B216" s="12" t="s">
        <v>62</v>
      </c>
      <c r="C216" s="8">
        <f>_xlfn.SUMIFS('Operativni plan 2020-2022'!H:H,'Operativni plan 2020-2022'!$E:$E,$A216,'Operativni plan 2020-2022'!$G:$G,$A$199&amp;"-12")</f>
        <v>53000</v>
      </c>
      <c r="D216" s="8">
        <f>_xlfn.SUMIFS('Operativni plan 2020-2022'!I:I,'Operativni plan 2020-2022'!$E:$E,$A216,'Operativni plan 2020-2022'!$G:$G,$A$199&amp;"-12")</f>
        <v>1000</v>
      </c>
      <c r="E216" s="8">
        <f>_xlfn.SUMIFS('Operativni plan 2020-2022'!J:J,'Operativni plan 2020-2022'!$E:$E,$A216,'Operativni plan 2020-2022'!$G:$G,$A$199&amp;"-12")</f>
        <v>1000</v>
      </c>
    </row>
    <row r="217" spans="1:5" ht="16.5">
      <c r="A217" s="94">
        <v>42</v>
      </c>
      <c r="B217" s="97" t="s">
        <v>307</v>
      </c>
      <c r="C217" s="96">
        <f>SUM(C218:C219)</f>
        <v>390000</v>
      </c>
      <c r="D217" s="127">
        <f>SUM(D218:D219)</f>
        <v>6000</v>
      </c>
      <c r="E217" s="127">
        <f>SUM(E218:E219)</f>
        <v>6000</v>
      </c>
    </row>
    <row r="218" spans="1:5" ht="16.5">
      <c r="A218" s="12">
        <v>4221</v>
      </c>
      <c r="B218" s="12" t="s">
        <v>66</v>
      </c>
      <c r="C218" s="8">
        <f>_xlfn.SUMIFS('Operativni plan 2020-2022'!H:H,'Operativni plan 2020-2022'!$E:$E,$A218,'Operativni plan 2020-2022'!$G:$G,$A$199&amp;"-12")</f>
        <v>58000</v>
      </c>
      <c r="D218" s="8">
        <f>_xlfn.SUMIFS('Operativni plan 2020-2022'!I:I,'Operativni plan 2020-2022'!$E:$E,$A218,'Operativni plan 2020-2022'!$G:$G,$A$199&amp;"-12")</f>
        <v>2000</v>
      </c>
      <c r="E218" s="8">
        <f>_xlfn.SUMIFS('Operativni plan 2020-2022'!J:J,'Operativni plan 2020-2022'!$E:$E,$A218,'Operativni plan 2020-2022'!$G:$G,$A$199&amp;"-12")</f>
        <v>2000</v>
      </c>
    </row>
    <row r="219" spans="1:5" ht="16.5">
      <c r="A219" s="12">
        <v>4222</v>
      </c>
      <c r="B219" s="12" t="s">
        <v>45</v>
      </c>
      <c r="C219" s="8">
        <f>_xlfn.SUMIFS('Operativni plan 2020-2022'!H:H,'Operativni plan 2020-2022'!$E:$E,$A219,'Operativni plan 2020-2022'!$G:$G,$A$199&amp;"-12")</f>
        <v>332000</v>
      </c>
      <c r="D219" s="8">
        <f>_xlfn.SUMIFS('Operativni plan 2020-2022'!I:I,'Operativni plan 2020-2022'!$E:$E,$A219,'Operativni plan 2020-2022'!$G:$G,$A$199&amp;"-12")</f>
        <v>4000</v>
      </c>
      <c r="E219" s="8">
        <f>_xlfn.SUMIFS('Operativni plan 2020-2022'!J:J,'Operativni plan 2020-2022'!$E:$E,$A219,'Operativni plan 2020-2022'!$G:$G,$A$199&amp;"-12")</f>
        <v>4000</v>
      </c>
    </row>
    <row r="220" spans="1:5" ht="17.25" thickBot="1">
      <c r="A220" s="17"/>
      <c r="B220" s="17"/>
      <c r="C220" s="18"/>
      <c r="D220" s="18"/>
      <c r="E220" s="18"/>
    </row>
    <row r="221" spans="1:5" ht="17.25" thickBot="1">
      <c r="A221" s="296" t="s">
        <v>67</v>
      </c>
      <c r="B221" s="297"/>
      <c r="C221" s="16">
        <f>C199</f>
        <v>640000</v>
      </c>
      <c r="D221" s="16">
        <f>D199</f>
        <v>199000</v>
      </c>
      <c r="E221" s="16">
        <f>E199</f>
        <v>199000</v>
      </c>
    </row>
    <row r="222" spans="1:5" ht="16.5">
      <c r="A222" s="17"/>
      <c r="B222" s="17"/>
      <c r="C222" s="18"/>
      <c r="D222" s="18"/>
      <c r="E222" s="18"/>
    </row>
    <row r="223" spans="1:5" ht="16.5">
      <c r="A223" s="295" t="s">
        <v>68</v>
      </c>
      <c r="B223" s="295"/>
      <c r="C223" s="295"/>
      <c r="D223" s="295"/>
      <c r="E223" s="295"/>
    </row>
    <row r="224" spans="1:5" ht="16.5">
      <c r="A224" s="6" t="s">
        <v>625</v>
      </c>
      <c r="B224" s="32" t="s">
        <v>614</v>
      </c>
      <c r="C224" s="11">
        <f>C225+C238</f>
        <v>1029000</v>
      </c>
      <c r="D224" s="11">
        <f>D225+D238</f>
        <v>1082000</v>
      </c>
      <c r="E224" s="11">
        <f>E225+E238</f>
        <v>1037000</v>
      </c>
    </row>
    <row r="225" spans="1:5" ht="16.5">
      <c r="A225" s="94">
        <v>32</v>
      </c>
      <c r="B225" s="97" t="s">
        <v>304</v>
      </c>
      <c r="C225" s="96">
        <f>SUM(C226:C237)</f>
        <v>952000</v>
      </c>
      <c r="D225" s="127">
        <f>SUM(D226:D237)</f>
        <v>932000</v>
      </c>
      <c r="E225" s="127">
        <f>SUM(E226:E237)</f>
        <v>932000</v>
      </c>
    </row>
    <row r="226" spans="1:5" ht="16.5">
      <c r="A226" s="12">
        <v>3213</v>
      </c>
      <c r="B226" s="12" t="s">
        <v>17</v>
      </c>
      <c r="C226" s="8">
        <f>_xlfn.SUMIFS('Operativni plan 2020-2022'!H:H,'Operativni plan 2020-2022'!$E:$E,$A226,'Operativni plan 2020-2022'!$G:$G,$A$224&amp;"-31*")</f>
        <v>8000</v>
      </c>
      <c r="D226" s="8">
        <f>_xlfn.SUMIFS('Operativni plan 2020-2022'!I:I,'Operativni plan 2020-2022'!$E:$E,$A226,'Operativni plan 2020-2022'!$G:$G,$A$224&amp;"-31*")</f>
        <v>10000</v>
      </c>
      <c r="E226" s="8">
        <f>_xlfn.SUMIFS('Operativni plan 2020-2022'!J:J,'Operativni plan 2020-2022'!$E:$E,$A226,'Operativni plan 2020-2022'!$G:$G,$A$224&amp;"-31*")</f>
        <v>6000</v>
      </c>
    </row>
    <row r="227" spans="1:5" ht="16.5">
      <c r="A227" s="12">
        <v>3221</v>
      </c>
      <c r="B227" s="12" t="s">
        <v>19</v>
      </c>
      <c r="C227" s="8">
        <f>_xlfn.SUMIFS('Operativni plan 2020-2022'!H:H,'Operativni plan 2020-2022'!$E:$E,$A227,'Operativni plan 2020-2022'!$G:$G,$A$224&amp;"-31*")</f>
        <v>98000</v>
      </c>
      <c r="D227" s="8">
        <f>_xlfn.SUMIFS('Operativni plan 2020-2022'!I:I,'Operativni plan 2020-2022'!$E:$E,$A227,'Operativni plan 2020-2022'!$G:$G,$A$224&amp;"-31*")</f>
        <v>92000</v>
      </c>
      <c r="E227" s="8">
        <f>_xlfn.SUMIFS('Operativni plan 2020-2022'!J:J,'Operativni plan 2020-2022'!$E:$E,$A227,'Operativni plan 2020-2022'!$G:$G,$A$224&amp;"-31*")</f>
        <v>92000</v>
      </c>
    </row>
    <row r="228" spans="1:5" ht="16.5">
      <c r="A228" s="12">
        <v>3222</v>
      </c>
      <c r="B228" s="12" t="s">
        <v>51</v>
      </c>
      <c r="C228" s="8">
        <f>_xlfn.SUMIFS('Operativni plan 2020-2022'!H:H,'Operativni plan 2020-2022'!$E:$E,$A228,'Operativni plan 2020-2022'!$G:$G,$A$224&amp;"-31*")</f>
        <v>420000</v>
      </c>
      <c r="D228" s="8">
        <f>_xlfn.SUMIFS('Operativni plan 2020-2022'!I:I,'Operativni plan 2020-2022'!$E:$E,$A228,'Operativni plan 2020-2022'!$G:$G,$A$224&amp;"-31*")</f>
        <v>425000</v>
      </c>
      <c r="E228" s="8">
        <f>_xlfn.SUMIFS('Operativni plan 2020-2022'!J:J,'Operativni plan 2020-2022'!$E:$E,$A228,'Operativni plan 2020-2022'!$G:$G,$A$224&amp;"-31*")</f>
        <v>425000</v>
      </c>
    </row>
    <row r="229" spans="1:5" ht="16.5">
      <c r="A229" s="12">
        <v>3223</v>
      </c>
      <c r="B229" s="12" t="s">
        <v>20</v>
      </c>
      <c r="C229" s="8">
        <f>_xlfn.SUMIFS('Operativni plan 2020-2022'!H:H,'Operativni plan 2020-2022'!$E:$E,$A229,'Operativni plan 2020-2022'!$G:$G,$A$224&amp;"-31*")</f>
        <v>6000</v>
      </c>
      <c r="D229" s="8">
        <f>_xlfn.SUMIFS('Operativni plan 2020-2022'!I:I,'Operativni plan 2020-2022'!$E:$E,$A229,'Operativni plan 2020-2022'!$G:$G,$A$224&amp;"-31*")</f>
        <v>6000</v>
      </c>
      <c r="E229" s="8">
        <f>_xlfn.SUMIFS('Operativni plan 2020-2022'!J:J,'Operativni plan 2020-2022'!$E:$E,$A229,'Operativni plan 2020-2022'!$G:$G,$A$224&amp;"-31*")</f>
        <v>6000</v>
      </c>
    </row>
    <row r="230" spans="1:5" ht="16.5">
      <c r="A230" s="12">
        <v>3224</v>
      </c>
      <c r="B230" s="12" t="s">
        <v>21</v>
      </c>
      <c r="C230" s="8">
        <f>_xlfn.SUMIFS('Operativni plan 2020-2022'!H:H,'Operativni plan 2020-2022'!$E:$E,$A230,'Operativni plan 2020-2022'!$G:$G,$A$224&amp;"-31*")</f>
        <v>8000</v>
      </c>
      <c r="D230" s="8">
        <f>_xlfn.SUMIFS('Operativni plan 2020-2022'!I:I,'Operativni plan 2020-2022'!$E:$E,$A230,'Operativni plan 2020-2022'!$G:$G,$A$224&amp;"-31*")</f>
        <v>6000</v>
      </c>
      <c r="E230" s="8">
        <f>_xlfn.SUMIFS('Operativni plan 2020-2022'!J:J,'Operativni plan 2020-2022'!$E:$E,$A230,'Operativni plan 2020-2022'!$G:$G,$A$224&amp;"-31*")</f>
        <v>6000</v>
      </c>
    </row>
    <row r="231" spans="1:5" ht="16.5">
      <c r="A231" s="12">
        <v>3225</v>
      </c>
      <c r="B231" s="12" t="s">
        <v>22</v>
      </c>
      <c r="C231" s="8">
        <f>_xlfn.SUMIFS('Operativni plan 2020-2022'!H:H,'Operativni plan 2020-2022'!$E:$E,$A231,'Operativni plan 2020-2022'!$G:$G,$A$224&amp;"-31*")</f>
        <v>20000</v>
      </c>
      <c r="D231" s="8">
        <f>_xlfn.SUMIFS('Operativni plan 2020-2022'!I:I,'Operativni plan 2020-2022'!$E:$E,$A231,'Operativni plan 2020-2022'!$G:$G,$A$224&amp;"-31*")</f>
        <v>8000</v>
      </c>
      <c r="E231" s="8">
        <f>_xlfn.SUMIFS('Operativni plan 2020-2022'!J:J,'Operativni plan 2020-2022'!$E:$E,$A231,'Operativni plan 2020-2022'!$G:$G,$A$224&amp;"-31*")</f>
        <v>8000</v>
      </c>
    </row>
    <row r="232" spans="1:5" ht="16.5">
      <c r="A232" s="12">
        <v>3227</v>
      </c>
      <c r="B232" s="12" t="s">
        <v>23</v>
      </c>
      <c r="C232" s="8">
        <f>_xlfn.SUMIFS('Operativni plan 2020-2022'!H:H,'Operativni plan 2020-2022'!$E:$E,$A232,'Operativni plan 2020-2022'!$G:$G,$A$224&amp;"-31*")</f>
        <v>6000</v>
      </c>
      <c r="D232" s="8">
        <f>_xlfn.SUMIFS('Operativni plan 2020-2022'!I:I,'Operativni plan 2020-2022'!$E:$E,$A232,'Operativni plan 2020-2022'!$G:$G,$A$224&amp;"-31*")</f>
        <v>6000</v>
      </c>
      <c r="E232" s="8">
        <f>_xlfn.SUMIFS('Operativni plan 2020-2022'!J:J,'Operativni plan 2020-2022'!$E:$E,$A232,'Operativni plan 2020-2022'!$G:$G,$A$224&amp;"-31*")</f>
        <v>6000</v>
      </c>
    </row>
    <row r="233" spans="1:5" ht="16.5">
      <c r="A233" s="12">
        <v>3231</v>
      </c>
      <c r="B233" s="12" t="s">
        <v>24</v>
      </c>
      <c r="C233" s="8">
        <f>_xlfn.SUMIFS('Operativni plan 2020-2022'!H:H,'Operativni plan 2020-2022'!$E:$E,$A233,'Operativni plan 2020-2022'!$G:$G,$A$224&amp;"-31*")</f>
        <v>4000</v>
      </c>
      <c r="D233" s="8">
        <f>_xlfn.SUMIFS('Operativni plan 2020-2022'!I:I,'Operativni plan 2020-2022'!$E:$E,$A233,'Operativni plan 2020-2022'!$G:$G,$A$224&amp;"-31*")</f>
        <v>4000</v>
      </c>
      <c r="E233" s="8">
        <f>_xlfn.SUMIFS('Operativni plan 2020-2022'!J:J,'Operativni plan 2020-2022'!$E:$E,$A233,'Operativni plan 2020-2022'!$G:$G,$A$224&amp;"-31*")</f>
        <v>4000</v>
      </c>
    </row>
    <row r="234" spans="1:5" ht="16.5">
      <c r="A234" s="15">
        <v>3232</v>
      </c>
      <c r="B234" s="12" t="s">
        <v>25</v>
      </c>
      <c r="C234" s="8">
        <f>_xlfn.SUMIFS('Operativni plan 2020-2022'!H:H,'Operativni plan 2020-2022'!$E:$E,$A234,'Operativni plan 2020-2022'!$G:$G,$A$224&amp;"-31*")</f>
        <v>72000</v>
      </c>
      <c r="D234" s="8">
        <f>_xlfn.SUMIFS('Operativni plan 2020-2022'!I:I,'Operativni plan 2020-2022'!$E:$E,$A234,'Operativni plan 2020-2022'!$G:$G,$A$224&amp;"-31*")</f>
        <v>60000</v>
      </c>
      <c r="E234" s="8">
        <f>_xlfn.SUMIFS('Operativni plan 2020-2022'!J:J,'Operativni plan 2020-2022'!$E:$E,$A234,'Operativni plan 2020-2022'!$G:$G,$A$224&amp;"-31*")</f>
        <v>64000</v>
      </c>
    </row>
    <row r="235" spans="1:5" ht="16.5">
      <c r="A235" s="12">
        <v>3237</v>
      </c>
      <c r="B235" s="12" t="s">
        <v>30</v>
      </c>
      <c r="C235" s="8">
        <f>_xlfn.SUMIFS('Operativni plan 2020-2022'!H:H,'Operativni plan 2020-2022'!$E:$E,$A235,'Operativni plan 2020-2022'!$G:$G,$A$224&amp;"-31*")</f>
        <v>50000</v>
      </c>
      <c r="D235" s="8">
        <f>_xlfn.SUMIFS('Operativni plan 2020-2022'!I:I,'Operativni plan 2020-2022'!$E:$E,$A235,'Operativni plan 2020-2022'!$G:$G,$A$224&amp;"-31*")</f>
        <v>58000</v>
      </c>
      <c r="E235" s="8">
        <f>_xlfn.SUMIFS('Operativni plan 2020-2022'!J:J,'Operativni plan 2020-2022'!$E:$E,$A235,'Operativni plan 2020-2022'!$G:$G,$A$224&amp;"-31*")</f>
        <v>58000</v>
      </c>
    </row>
    <row r="236" spans="1:5" ht="16.5">
      <c r="A236" s="12">
        <v>3239</v>
      </c>
      <c r="B236" s="12" t="s">
        <v>32</v>
      </c>
      <c r="C236" s="8">
        <f>_xlfn.SUMIFS('Operativni plan 2020-2022'!H:H,'Operativni plan 2020-2022'!$E:$E,$A236,'Operativni plan 2020-2022'!$G:$G,$A$224&amp;"-31*")</f>
        <v>250000</v>
      </c>
      <c r="D236" s="8">
        <f>_xlfn.SUMIFS('Operativni plan 2020-2022'!I:I,'Operativni plan 2020-2022'!$E:$E,$A236,'Operativni plan 2020-2022'!$G:$G,$A$224&amp;"-31*")</f>
        <v>250000</v>
      </c>
      <c r="E236" s="8">
        <f>_xlfn.SUMIFS('Operativni plan 2020-2022'!J:J,'Operativni plan 2020-2022'!$E:$E,$A236,'Operativni plan 2020-2022'!$G:$G,$A$224&amp;"-31*")</f>
        <v>250000</v>
      </c>
    </row>
    <row r="237" spans="1:5" ht="16.5">
      <c r="A237" s="12">
        <v>3295</v>
      </c>
      <c r="B237" s="12" t="s">
        <v>38</v>
      </c>
      <c r="C237" s="8">
        <f>_xlfn.SUMIFS('Operativni plan 2020-2022'!H:H,'Operativni plan 2020-2022'!$E:$E,$A237,'Operativni plan 2020-2022'!$G:$G,$A$224&amp;"-31*")</f>
        <v>10000</v>
      </c>
      <c r="D237" s="8">
        <f>_xlfn.SUMIFS('Operativni plan 2020-2022'!I:I,'Operativni plan 2020-2022'!$E:$E,$A237,'Operativni plan 2020-2022'!$G:$G,$A$224&amp;"-31*")</f>
        <v>7000</v>
      </c>
      <c r="E237" s="8">
        <f>_xlfn.SUMIFS('Operativni plan 2020-2022'!J:J,'Operativni plan 2020-2022'!$E:$E,$A237,'Operativni plan 2020-2022'!$G:$G,$A$224&amp;"-31*")</f>
        <v>7000</v>
      </c>
    </row>
    <row r="238" spans="1:5" ht="16.5">
      <c r="A238" s="94">
        <v>42</v>
      </c>
      <c r="B238" s="97" t="s">
        <v>307</v>
      </c>
      <c r="C238" s="96">
        <f>SUM(C239:C241)</f>
        <v>77000</v>
      </c>
      <c r="D238" s="127">
        <f>SUM(D239:D241)</f>
        <v>150000</v>
      </c>
      <c r="E238" s="127">
        <f>SUM(E239:E241)</f>
        <v>105000</v>
      </c>
    </row>
    <row r="239" spans="1:5" ht="16.5">
      <c r="A239" s="12">
        <v>4221</v>
      </c>
      <c r="B239" s="12" t="s">
        <v>66</v>
      </c>
      <c r="C239" s="8">
        <f>_xlfn.SUMIFS('Operativni plan 2020-2022'!H:H,'Operativni plan 2020-2022'!$E:$E,$A239,'Operativni plan 2020-2022'!$G:$G,$A$224&amp;"-31*")</f>
        <v>37000</v>
      </c>
      <c r="D239" s="8">
        <f>_xlfn.SUMIFS('Operativni plan 2020-2022'!I:I,'Operativni plan 2020-2022'!$E:$E,$A239,'Operativni plan 2020-2022'!$G:$G,$A$224&amp;"-31*")</f>
        <v>20000</v>
      </c>
      <c r="E239" s="8">
        <f>_xlfn.SUMIFS('Operativni plan 2020-2022'!J:J,'Operativni plan 2020-2022'!$E:$E,$A239,'Operativni plan 2020-2022'!$G:$G,$A$224&amp;"-31*")</f>
        <v>20000</v>
      </c>
    </row>
    <row r="240" spans="1:5" ht="16.5">
      <c r="A240" s="12">
        <v>4225</v>
      </c>
      <c r="B240" s="12" t="s">
        <v>626</v>
      </c>
      <c r="C240" s="8">
        <f>_xlfn.SUMIFS('Operativni plan 2020-2022'!H:H,'Operativni plan 2020-2022'!$E:$E,$A240,'Operativni plan 2020-2022'!$G:$G,$A$224&amp;"-31*")</f>
        <v>20000</v>
      </c>
      <c r="D240" s="8">
        <f>_xlfn.SUMIFS('Operativni plan 2020-2022'!I:I,'Operativni plan 2020-2022'!$E:$E,$A240,'Operativni plan 2020-2022'!$G:$G,$A$224&amp;"-31*")</f>
        <v>125000</v>
      </c>
      <c r="E240" s="8">
        <f>_xlfn.SUMIFS('Operativni plan 2020-2022'!J:J,'Operativni plan 2020-2022'!$E:$E,$A240,'Operativni plan 2020-2022'!$G:$G,$A$224&amp;"-31*")</f>
        <v>80000</v>
      </c>
    </row>
    <row r="241" spans="1:5" ht="16.5">
      <c r="A241" s="12">
        <v>4227</v>
      </c>
      <c r="B241" s="12" t="s">
        <v>46</v>
      </c>
      <c r="C241" s="8">
        <f>_xlfn.SUMIFS('Operativni plan 2020-2022'!H:H,'Operativni plan 2020-2022'!$E:$E,$A241,'Operativni plan 2020-2022'!$G:$G,$A$224&amp;"-31*")</f>
        <v>20000</v>
      </c>
      <c r="D241" s="8">
        <f>_xlfn.SUMIFS('Operativni plan 2020-2022'!I:I,'Operativni plan 2020-2022'!$E:$E,$A241,'Operativni plan 2020-2022'!$G:$G,$A$224&amp;"-31*")</f>
        <v>5000</v>
      </c>
      <c r="E241" s="8">
        <f>_xlfn.SUMIFS('Operativni plan 2020-2022'!J:J,'Operativni plan 2020-2022'!$E:$E,$A241,'Operativni plan 2020-2022'!$G:$G,$A$224&amp;"-31*")</f>
        <v>5000</v>
      </c>
    </row>
    <row r="242" ht="17.25" thickBot="1"/>
    <row r="243" spans="1:5" ht="17.25" thickBot="1">
      <c r="A243" s="296" t="s">
        <v>69</v>
      </c>
      <c r="B243" s="297"/>
      <c r="C243" s="16">
        <f>C224</f>
        <v>1029000</v>
      </c>
      <c r="D243" s="16">
        <f>D224</f>
        <v>1082000</v>
      </c>
      <c r="E243" s="16">
        <f>E224</f>
        <v>1037000</v>
      </c>
    </row>
    <row r="245" spans="1:5" ht="16.5">
      <c r="A245" s="295" t="s">
        <v>70</v>
      </c>
      <c r="B245" s="295"/>
      <c r="C245" s="295"/>
      <c r="D245" s="295"/>
      <c r="E245" s="295"/>
    </row>
    <row r="246" spans="1:5" ht="33">
      <c r="A246" s="6" t="s">
        <v>71</v>
      </c>
      <c r="B246" s="32" t="s">
        <v>72</v>
      </c>
      <c r="C246" s="11">
        <f>C247+C252+C256+C250</f>
        <v>3500000</v>
      </c>
      <c r="D246" s="11">
        <f>D247+D252+D256+D250</f>
        <v>3500000</v>
      </c>
      <c r="E246" s="11">
        <f>E247+E252+E256+E250</f>
        <v>3500000</v>
      </c>
    </row>
    <row r="247" spans="1:5" ht="16.5">
      <c r="A247" s="94">
        <v>32</v>
      </c>
      <c r="B247" s="97" t="s">
        <v>304</v>
      </c>
      <c r="C247" s="96">
        <f>SUM(C248:C249)</f>
        <v>130000</v>
      </c>
      <c r="D247" s="127">
        <f>SUM(D248:D249)</f>
        <v>375000</v>
      </c>
      <c r="E247" s="127">
        <f>SUM(E248:E249)</f>
        <v>60000</v>
      </c>
    </row>
    <row r="248" spans="1:5" ht="16.5">
      <c r="A248" s="12">
        <v>3225</v>
      </c>
      <c r="B248" s="12" t="s">
        <v>22</v>
      </c>
      <c r="C248" s="8">
        <f>_xlfn.SUMIFS('Operativni plan 2020-2022'!H:H,'Operativni plan 2020-2022'!$E:$E,$A248,'Operativni plan 2020-2022'!$G:$G,$A$246&amp;"-43P")</f>
        <v>130000</v>
      </c>
      <c r="D248" s="8">
        <f>_xlfn.SUMIFS('Operativni plan 2020-2022'!I:I,'Operativni plan 2020-2022'!$E:$E,$A248,'Operativni plan 2020-2022'!$G:$G,$A$246&amp;"-43P")</f>
        <v>30000</v>
      </c>
      <c r="E248" s="8">
        <f>_xlfn.SUMIFS('Operativni plan 2020-2022'!J:J,'Operativni plan 2020-2022'!$E:$E,$A248,'Operativni plan 2020-2022'!$G:$G,$A$246&amp;"-43P")</f>
        <v>60000</v>
      </c>
    </row>
    <row r="249" spans="1:5" ht="16.5">
      <c r="A249" s="12">
        <v>3227</v>
      </c>
      <c r="B249" s="12" t="s">
        <v>23</v>
      </c>
      <c r="C249" s="8">
        <f>_xlfn.SUMIFS('Operativni plan 2020-2022'!H:H,'Operativni plan 2020-2022'!$E:$E,$A249,'Operativni plan 2020-2022'!$G:$G,$A$246&amp;"-43P")</f>
        <v>0</v>
      </c>
      <c r="D249" s="8">
        <f>_xlfn.SUMIFS('Operativni plan 2020-2022'!I:I,'Operativni plan 2020-2022'!$E:$E,$A249,'Operativni plan 2020-2022'!$G:$G,$A$246&amp;"-43P")</f>
        <v>345000</v>
      </c>
      <c r="E249" s="8">
        <f>_xlfn.SUMIFS('Operativni plan 2020-2022'!J:J,'Operativni plan 2020-2022'!$E:$E,$A249,'Operativni plan 2020-2022'!$G:$G,$A$246&amp;"-43P")</f>
        <v>0</v>
      </c>
    </row>
    <row r="250" spans="1:5" ht="16.5">
      <c r="A250" s="126">
        <v>36</v>
      </c>
      <c r="B250" s="128" t="s">
        <v>304</v>
      </c>
      <c r="C250" s="127">
        <f>SUM(C251:C251)</f>
        <v>200000</v>
      </c>
      <c r="D250" s="127">
        <f>SUM(D251:D251)</f>
        <v>200000</v>
      </c>
      <c r="E250" s="127">
        <f>SUM(E251:E251)</f>
        <v>200000</v>
      </c>
    </row>
    <row r="251" spans="1:5" ht="16.5">
      <c r="A251" s="12">
        <v>3661</v>
      </c>
      <c r="B251" s="12" t="s">
        <v>629</v>
      </c>
      <c r="C251" s="8">
        <f>_xlfn.SUMIFS('Operativni plan 2020-2022'!H:H,'Operativni plan 2020-2022'!$E:$E,$A251,'Operativni plan 2020-2022'!$G:$G,$A$246&amp;"-43P")</f>
        <v>200000</v>
      </c>
      <c r="D251" s="8">
        <f>_xlfn.SUMIFS('Operativni plan 2020-2022'!I:I,'Operativni plan 2020-2022'!$E:$E,$A251,'Operativni plan 2020-2022'!$G:$G,$A$246&amp;"-43P")</f>
        <v>200000</v>
      </c>
      <c r="E251" s="8">
        <f>_xlfn.SUMIFS('Operativni plan 2020-2022'!J:J,'Operativni plan 2020-2022'!$E:$E,$A251,'Operativni plan 2020-2022'!$G:$G,$A$246&amp;"-43P")</f>
        <v>200000</v>
      </c>
    </row>
    <row r="252" spans="1:5" ht="16.5">
      <c r="A252" s="94">
        <v>38</v>
      </c>
      <c r="B252" s="97" t="s">
        <v>306</v>
      </c>
      <c r="C252" s="127">
        <f>SUM(C253:C255)</f>
        <v>3095000</v>
      </c>
      <c r="D252" s="127">
        <f>SUM(D253:D255)</f>
        <v>2925000</v>
      </c>
      <c r="E252" s="127">
        <f>SUM(E253:E255)</f>
        <v>3200000</v>
      </c>
    </row>
    <row r="253" spans="1:5" ht="16.5">
      <c r="A253" s="12">
        <v>3811</v>
      </c>
      <c r="B253" s="12" t="s">
        <v>52</v>
      </c>
      <c r="C253" s="8">
        <f>_xlfn.SUMIFS('Operativni plan 2020-2022'!H:H,'Operativni plan 2020-2022'!$E:$E,$A253,'Operativni plan 2020-2022'!$G:$G,$A$246&amp;"-43P")</f>
        <v>2100000</v>
      </c>
      <c r="D253" s="8">
        <f>_xlfn.SUMIFS('Operativni plan 2020-2022'!I:I,'Operativni plan 2020-2022'!$E:$E,$A253,'Operativni plan 2020-2022'!$G:$G,$A$246&amp;"-43P")</f>
        <v>1980000</v>
      </c>
      <c r="E253" s="8">
        <f>_xlfn.SUMIFS('Operativni plan 2020-2022'!J:J,'Operativni plan 2020-2022'!$E:$E,$A253,'Operativni plan 2020-2022'!$G:$G,$A$246&amp;"-43P")</f>
        <v>2285000</v>
      </c>
    </row>
    <row r="254" spans="1:5" ht="16.5">
      <c r="A254" s="12">
        <v>3812</v>
      </c>
      <c r="B254" s="12" t="s">
        <v>312</v>
      </c>
      <c r="C254" s="8">
        <f>_xlfn.SUMIFS('Operativni plan 2020-2022'!H:H,'Operativni plan 2020-2022'!$E:$E,$A254,'Operativni plan 2020-2022'!$G:$G,$A$246&amp;"-43P")</f>
        <v>0</v>
      </c>
      <c r="D254" s="8">
        <f>_xlfn.SUMIFS('Operativni plan 2020-2022'!I:I,'Operativni plan 2020-2022'!$E:$E,$A254,'Operativni plan 2020-2022'!$G:$G,$A$246&amp;"-43P")</f>
        <v>30000</v>
      </c>
      <c r="E254" s="8">
        <f>_xlfn.SUMIFS('Operativni plan 2020-2022'!J:J,'Operativni plan 2020-2022'!$E:$E,$A254,'Operativni plan 2020-2022'!$G:$G,$A$246&amp;"-43P")</f>
        <v>0</v>
      </c>
    </row>
    <row r="255" spans="1:5" ht="16.5">
      <c r="A255" s="12">
        <v>3821</v>
      </c>
      <c r="B255" s="12" t="s">
        <v>63</v>
      </c>
      <c r="C255" s="8">
        <f>_xlfn.SUMIFS('Operativni plan 2020-2022'!H:H,'Operativni plan 2020-2022'!$E:$E,$A255,'Operativni plan 2020-2022'!$G:$G,$A$246&amp;"-43P")</f>
        <v>995000</v>
      </c>
      <c r="D255" s="8">
        <f>_xlfn.SUMIFS('Operativni plan 2020-2022'!I:I,'Operativni plan 2020-2022'!$E:$E,$A255,'Operativni plan 2020-2022'!$G:$G,$A$246&amp;"-43P")</f>
        <v>915000</v>
      </c>
      <c r="E255" s="8">
        <f>_xlfn.SUMIFS('Operativni plan 2020-2022'!J:J,'Operativni plan 2020-2022'!$E:$E,$A255,'Operativni plan 2020-2022'!$G:$G,$A$246&amp;"-43P")</f>
        <v>915000</v>
      </c>
    </row>
    <row r="256" spans="1:5" ht="16.5">
      <c r="A256" s="94">
        <v>42</v>
      </c>
      <c r="B256" s="97" t="s">
        <v>307</v>
      </c>
      <c r="C256" s="96">
        <f>SUM(C257:C257)</f>
        <v>75000</v>
      </c>
      <c r="D256" s="127">
        <f>SUM(D257:D257)</f>
        <v>0</v>
      </c>
      <c r="E256" s="127">
        <f>SUM(E257:E257)</f>
        <v>40000</v>
      </c>
    </row>
    <row r="257" spans="1:5" ht="16.5">
      <c r="A257" s="12">
        <v>4223</v>
      </c>
      <c r="B257" s="12" t="s">
        <v>73</v>
      </c>
      <c r="C257" s="8">
        <f>_xlfn.SUMIFS('Operativni plan 2020-2022'!H:H,'Operativni plan 2020-2022'!$E:$E,$A257,'Operativni plan 2020-2022'!$G:$G,$A$246&amp;"-43P")</f>
        <v>75000</v>
      </c>
      <c r="D257" s="8">
        <f>_xlfn.SUMIFS('Operativni plan 2020-2022'!I:I,'Operativni plan 2020-2022'!$E:$E,$A257,'Operativni plan 2020-2022'!$G:$G,$A$246&amp;"-43P")</f>
        <v>0</v>
      </c>
      <c r="E257" s="8">
        <f>_xlfn.SUMIFS('Operativni plan 2020-2022'!J:J,'Operativni plan 2020-2022'!$E:$E,$A257,'Operativni plan 2020-2022'!$G:$G,$A$246&amp;"-43P")</f>
        <v>40000</v>
      </c>
    </row>
    <row r="259" spans="1:5" ht="16.5">
      <c r="A259" s="6" t="s">
        <v>625</v>
      </c>
      <c r="B259" s="117" t="s">
        <v>614</v>
      </c>
      <c r="C259" s="11">
        <f>C260+C268</f>
        <v>1335000</v>
      </c>
      <c r="D259" s="11">
        <f>D260+D268</f>
        <v>1024000</v>
      </c>
      <c r="E259" s="11">
        <f>E260+E268</f>
        <v>1016000</v>
      </c>
    </row>
    <row r="260" spans="1:5" ht="16.5">
      <c r="A260" s="126">
        <v>32</v>
      </c>
      <c r="B260" s="128" t="s">
        <v>304</v>
      </c>
      <c r="C260" s="127">
        <f>SUM(C261:C267)</f>
        <v>1015000</v>
      </c>
      <c r="D260" s="127">
        <f>SUM(D261:D267)</f>
        <v>1004000</v>
      </c>
      <c r="E260" s="127">
        <f>SUM(E261:E267)</f>
        <v>996000</v>
      </c>
    </row>
    <row r="261" spans="1:5" ht="16.5">
      <c r="A261" s="12">
        <v>3221</v>
      </c>
      <c r="B261" s="12" t="s">
        <v>19</v>
      </c>
      <c r="C261" s="8">
        <f>_xlfn.SUMIFS('Operativni plan 2020-2022'!H:H,'Operativni plan 2020-2022'!$E:$E,$A261,'Operativni plan 2020-2022'!$G:$G,$A$259&amp;"-43Š")</f>
        <v>2000</v>
      </c>
      <c r="D261" s="8">
        <f>_xlfn.SUMIFS('Operativni plan 2020-2022'!I:I,'Operativni plan 2020-2022'!$E:$E,$A261,'Operativni plan 2020-2022'!$G:$G,$A$259&amp;"-43Š")</f>
        <v>2000</v>
      </c>
      <c r="E261" s="8">
        <f>_xlfn.SUMIFS('Operativni plan 2020-2022'!J:J,'Operativni plan 2020-2022'!$E:$E,$A261,'Operativni plan 2020-2022'!$G:$G,$A$259&amp;"-43Š")</f>
        <v>2000</v>
      </c>
    </row>
    <row r="262" spans="1:5" ht="16.5">
      <c r="A262" s="12">
        <v>3225</v>
      </c>
      <c r="B262" s="12" t="s">
        <v>22</v>
      </c>
      <c r="C262" s="8">
        <f>_xlfn.SUMIFS('Operativni plan 2020-2022'!H:H,'Operativni plan 2020-2022'!$E:$E,$A262,'Operativni plan 2020-2022'!$G:$G,$A$259&amp;"-43Š")</f>
        <v>50000</v>
      </c>
      <c r="D262" s="8">
        <f>_xlfn.SUMIFS('Operativni plan 2020-2022'!I:I,'Operativni plan 2020-2022'!$E:$E,$A262,'Operativni plan 2020-2022'!$G:$G,$A$259&amp;"-43Š")</f>
        <v>45000</v>
      </c>
      <c r="E262" s="8">
        <f>_xlfn.SUMIFS('Operativni plan 2020-2022'!J:J,'Operativni plan 2020-2022'!$E:$E,$A262,'Operativni plan 2020-2022'!$G:$G,$A$259&amp;"-43Š")</f>
        <v>45000</v>
      </c>
    </row>
    <row r="263" spans="1:5" ht="16.5">
      <c r="A263" s="12">
        <v>3227</v>
      </c>
      <c r="B263" s="12" t="s">
        <v>23</v>
      </c>
      <c r="C263" s="8">
        <f>_xlfn.SUMIFS('Operativni plan 2020-2022'!H:H,'Operativni plan 2020-2022'!$E:$E,$A263,'Operativni plan 2020-2022'!$G:$G,$A$259&amp;"-43Š")</f>
        <v>46000</v>
      </c>
      <c r="D263" s="8">
        <f>_xlfn.SUMIFS('Operativni plan 2020-2022'!I:I,'Operativni plan 2020-2022'!$E:$E,$A263,'Operativni plan 2020-2022'!$G:$G,$A$259&amp;"-43Š")</f>
        <v>40000</v>
      </c>
      <c r="E263" s="8">
        <f>_xlfn.SUMIFS('Operativni plan 2020-2022'!J:J,'Operativni plan 2020-2022'!$E:$E,$A263,'Operativni plan 2020-2022'!$G:$G,$A$259&amp;"-43Š")</f>
        <v>32000</v>
      </c>
    </row>
    <row r="264" spans="1:5" ht="16.5">
      <c r="A264" s="12">
        <v>3232</v>
      </c>
      <c r="B264" s="12" t="s">
        <v>25</v>
      </c>
      <c r="C264" s="8">
        <f>_xlfn.SUMIFS('Operativni plan 2020-2022'!H:H,'Operativni plan 2020-2022'!$E:$E,$A264,'Operativni plan 2020-2022'!$G:$G,$A$259&amp;"-43Š")</f>
        <v>220000</v>
      </c>
      <c r="D264" s="8">
        <f>_xlfn.SUMIFS('Operativni plan 2020-2022'!I:I,'Operativni plan 2020-2022'!$E:$E,$A264,'Operativni plan 2020-2022'!$G:$G,$A$259&amp;"-43Š")</f>
        <v>220000</v>
      </c>
      <c r="E264" s="8">
        <f>_xlfn.SUMIFS('Operativni plan 2020-2022'!J:J,'Operativni plan 2020-2022'!$E:$E,$A264,'Operativni plan 2020-2022'!$G:$G,$A$259&amp;"-43Š")</f>
        <v>220000</v>
      </c>
    </row>
    <row r="265" spans="1:5" ht="16.5">
      <c r="A265" s="12">
        <v>3235</v>
      </c>
      <c r="B265" s="12" t="s">
        <v>28</v>
      </c>
      <c r="C265" s="8">
        <f>_xlfn.SUMIFS('Operativni plan 2020-2022'!H:H,'Operativni plan 2020-2022'!$E:$E,$A265,'Operativni plan 2020-2022'!$G:$G,$A$259&amp;"-43Š")</f>
        <v>66000</v>
      </c>
      <c r="D265" s="8">
        <f>_xlfn.SUMIFS('Operativni plan 2020-2022'!I:I,'Operativni plan 2020-2022'!$E:$E,$A265,'Operativni plan 2020-2022'!$G:$G,$A$259&amp;"-43Š")</f>
        <v>66000</v>
      </c>
      <c r="E265" s="8">
        <f>_xlfn.SUMIFS('Operativni plan 2020-2022'!J:J,'Operativni plan 2020-2022'!$E:$E,$A265,'Operativni plan 2020-2022'!$G:$G,$A$259&amp;"-43Š")</f>
        <v>66000</v>
      </c>
    </row>
    <row r="266" spans="1:5" ht="16.5">
      <c r="A266" s="12">
        <v>3237</v>
      </c>
      <c r="B266" s="12" t="s">
        <v>30</v>
      </c>
      <c r="C266" s="8">
        <f>_xlfn.SUMIFS('Operativni plan 2020-2022'!H:H,'Operativni plan 2020-2022'!$E:$E,$A266,'Operativni plan 2020-2022'!$G:$G,$A$259&amp;"-43Š")</f>
        <v>621000</v>
      </c>
      <c r="D266" s="8">
        <f>_xlfn.SUMIFS('Operativni plan 2020-2022'!I:I,'Operativni plan 2020-2022'!$E:$E,$A266,'Operativni plan 2020-2022'!$G:$G,$A$259&amp;"-43Š")</f>
        <v>621000</v>
      </c>
      <c r="E266" s="8">
        <f>_xlfn.SUMIFS('Operativni plan 2020-2022'!J:J,'Operativni plan 2020-2022'!$E:$E,$A266,'Operativni plan 2020-2022'!$G:$G,$A$259&amp;"-43Š")</f>
        <v>621000</v>
      </c>
    </row>
    <row r="267" spans="1:5" ht="16.5">
      <c r="A267" s="12">
        <v>3293</v>
      </c>
      <c r="B267" s="12" t="s">
        <v>36</v>
      </c>
      <c r="C267" s="8">
        <f>_xlfn.SUMIFS('Operativni plan 2020-2022'!H:H,'Operativni plan 2020-2022'!$E:$E,$A267,'Operativni plan 2020-2022'!$G:$G,$A$259&amp;"-43Š")</f>
        <v>10000</v>
      </c>
      <c r="D267" s="8">
        <f>_xlfn.SUMIFS('Operativni plan 2020-2022'!I:I,'Operativni plan 2020-2022'!$E:$E,$A267,'Operativni plan 2020-2022'!$G:$G,$A$259&amp;"-43Š")</f>
        <v>10000</v>
      </c>
      <c r="E267" s="8">
        <f>_xlfn.SUMIFS('Operativni plan 2020-2022'!J:J,'Operativni plan 2020-2022'!$E:$E,$A267,'Operativni plan 2020-2022'!$G:$G,$A$259&amp;"-43Š")</f>
        <v>10000</v>
      </c>
    </row>
    <row r="268" spans="1:5" ht="16.5">
      <c r="A268" s="126">
        <v>42</v>
      </c>
      <c r="B268" s="128" t="s">
        <v>307</v>
      </c>
      <c r="C268" s="127">
        <f>SUM(C269:C271)</f>
        <v>320000</v>
      </c>
      <c r="D268" s="127">
        <f>SUM(D269:D271)</f>
        <v>20000</v>
      </c>
      <c r="E268" s="127">
        <f>SUM(E269:E271)</f>
        <v>20000</v>
      </c>
    </row>
    <row r="269" spans="1:5" ht="16.5">
      <c r="A269" s="12">
        <v>4221</v>
      </c>
      <c r="B269" s="12" t="s">
        <v>66</v>
      </c>
      <c r="C269" s="8">
        <f>_xlfn.SUMIFS('Operativni plan 2020-2022'!H:H,'Operativni plan 2020-2022'!$E:$E,$A269,'Operativni plan 2020-2022'!$G:$G,$A$259&amp;"-43Š")</f>
        <v>20000</v>
      </c>
      <c r="D269" s="8">
        <f>_xlfn.SUMIFS('Operativni plan 2020-2022'!I:I,'Operativni plan 2020-2022'!$E:$E,$A269,'Operativni plan 2020-2022'!$G:$G,$A$259&amp;"-43Š")</f>
        <v>20000</v>
      </c>
      <c r="E269" s="8">
        <f>_xlfn.SUMIFS('Operativni plan 2020-2022'!J:J,'Operativni plan 2020-2022'!$E:$E,$A269,'Operativni plan 2020-2022'!$G:$G,$A$259&amp;"-43Š")</f>
        <v>20000</v>
      </c>
    </row>
    <row r="270" spans="1:5" ht="16.5">
      <c r="A270" s="12">
        <v>4231</v>
      </c>
      <c r="B270" s="12" t="s">
        <v>47</v>
      </c>
      <c r="C270" s="8">
        <f>_xlfn.SUMIFS('Operativni plan 2020-2022'!H:H,'Operativni plan 2020-2022'!$E:$E,$A270,'Operativni plan 2020-2022'!$G:$G,$A$259&amp;"-43Š")</f>
        <v>100000</v>
      </c>
      <c r="D270" s="8">
        <f>_xlfn.SUMIFS('Operativni plan 2020-2022'!I:I,'Operativni plan 2020-2022'!$E:$E,$A270,'Operativni plan 2020-2022'!$G:$G,$A$259&amp;"-43Š")</f>
        <v>0</v>
      </c>
      <c r="E270" s="8">
        <f>_xlfn.SUMIFS('Operativni plan 2020-2022'!J:J,'Operativni plan 2020-2022'!$E:$E,$A270,'Operativni plan 2020-2022'!$G:$G,$A$259&amp;"-43Š")</f>
        <v>0</v>
      </c>
    </row>
    <row r="271" spans="1:5" ht="16.5">
      <c r="A271" s="12">
        <v>4233</v>
      </c>
      <c r="B271" s="12" t="s">
        <v>412</v>
      </c>
      <c r="C271" s="8">
        <f>_xlfn.SUMIFS('Operativni plan 2020-2022'!H:H,'Operativni plan 2020-2022'!$E:$E,$A271,'Operativni plan 2020-2022'!$G:$G,$A$259&amp;"-43Š")</f>
        <v>200000</v>
      </c>
      <c r="D271" s="8">
        <f>_xlfn.SUMIFS('Operativni plan 2020-2022'!I:I,'Operativni plan 2020-2022'!$E:$E,$A271,'Operativni plan 2020-2022'!$G:$G,$A$259&amp;"-43Š")</f>
        <v>0</v>
      </c>
      <c r="E271" s="8">
        <f>_xlfn.SUMIFS('Operativni plan 2020-2022'!J:J,'Operativni plan 2020-2022'!$E:$E,$A271,'Operativni plan 2020-2022'!$G:$G,$A$259&amp;"-43Š")</f>
        <v>0</v>
      </c>
    </row>
    <row r="272" spans="1:5" ht="17.25" thickBot="1">
      <c r="A272" s="13"/>
      <c r="B272" s="176"/>
      <c r="C272" s="177"/>
      <c r="D272" s="177"/>
      <c r="E272" s="177"/>
    </row>
    <row r="273" spans="1:5" ht="17.25" thickBot="1">
      <c r="A273" s="296" t="s">
        <v>74</v>
      </c>
      <c r="B273" s="297"/>
      <c r="C273" s="16">
        <f>C259+C246</f>
        <v>4835000</v>
      </c>
      <c r="D273" s="16">
        <f>D259+D246</f>
        <v>4524000</v>
      </c>
      <c r="E273" s="16">
        <f>E259+E246</f>
        <v>4516000</v>
      </c>
    </row>
    <row r="274" spans="1:5" ht="16.5">
      <c r="A274" s="17"/>
      <c r="B274" s="17"/>
      <c r="C274" s="18"/>
      <c r="D274" s="18"/>
      <c r="E274" s="18"/>
    </row>
    <row r="275" spans="1:5" ht="16.5">
      <c r="A275" s="295" t="s">
        <v>275</v>
      </c>
      <c r="B275" s="295"/>
      <c r="C275" s="295"/>
      <c r="D275" s="295"/>
      <c r="E275" s="295"/>
    </row>
    <row r="276" spans="1:5" ht="49.5">
      <c r="A276" s="6" t="s">
        <v>281</v>
      </c>
      <c r="B276" s="32" t="s">
        <v>297</v>
      </c>
      <c r="C276" s="11">
        <f>C277+C281+C292+C294</f>
        <v>3623000</v>
      </c>
      <c r="D276" s="11">
        <f>D277+D281+D292+D294</f>
        <v>1126000</v>
      </c>
      <c r="E276" s="11">
        <f>E277+E281+E292+E294</f>
        <v>1126000</v>
      </c>
    </row>
    <row r="277" spans="1:5" ht="16.5">
      <c r="A277" s="94">
        <v>31</v>
      </c>
      <c r="B277" s="95" t="s">
        <v>303</v>
      </c>
      <c r="C277" s="96">
        <f>SUM(C278:C280)</f>
        <v>278000</v>
      </c>
      <c r="D277" s="127">
        <f>SUM(D278:D280)</f>
        <v>278000</v>
      </c>
      <c r="E277" s="127">
        <f>SUM(E278:E280)</f>
        <v>278000</v>
      </c>
    </row>
    <row r="278" spans="1:5" ht="16.5">
      <c r="A278" s="12">
        <v>3111</v>
      </c>
      <c r="B278" s="12" t="s">
        <v>10</v>
      </c>
      <c r="C278" s="8">
        <f>_xlfn.SUMIFS('Operativni plan 2020-2022'!H:H,'Operativni plan 2020-2022'!$E:$E,$A278,'Operativni plan 2020-2022'!$G:$G,$A$276&amp;"-561")</f>
        <v>238000</v>
      </c>
      <c r="D278" s="8">
        <f>_xlfn.SUMIFS('Operativni plan 2020-2022'!I:I,'Operativni plan 2020-2022'!$E:$E,$A278,'Operativni plan 2020-2022'!$G:$G,$A$276&amp;"-561")</f>
        <v>238000</v>
      </c>
      <c r="E278" s="90">
        <f>_xlfn.SUMIFS('Operativni plan 2020-2022'!J:J,'Operativni plan 2020-2022'!$E:$E,$A278,'Operativni plan 2020-2022'!$G:$G,$A$276&amp;"-561")</f>
        <v>238000</v>
      </c>
    </row>
    <row r="279" spans="1:5" ht="16.5">
      <c r="A279" s="12">
        <v>3121</v>
      </c>
      <c r="B279" s="12" t="s">
        <v>12</v>
      </c>
      <c r="C279" s="8">
        <f>_xlfn.SUMIFS('Operativni plan 2020-2022'!H:H,'Operativni plan 2020-2022'!$E:$E,$A279,'Operativni plan 2020-2022'!$G:$G,$A$276&amp;"-561")</f>
        <v>4000</v>
      </c>
      <c r="D279" s="8">
        <f>_xlfn.SUMIFS('Operativni plan 2020-2022'!I:I,'Operativni plan 2020-2022'!$E:$E,$A279,'Operativni plan 2020-2022'!$G:$G,$A$276&amp;"-561")</f>
        <v>4000</v>
      </c>
      <c r="E279" s="90">
        <f>_xlfn.SUMIFS('Operativni plan 2020-2022'!J:J,'Operativni plan 2020-2022'!$E:$E,$A279,'Operativni plan 2020-2022'!$G:$G,$A$276&amp;"-561")</f>
        <v>4000</v>
      </c>
    </row>
    <row r="280" spans="1:5" ht="16.5">
      <c r="A280" s="12">
        <v>3132</v>
      </c>
      <c r="B280" s="12" t="s">
        <v>14</v>
      </c>
      <c r="C280" s="8">
        <f>_xlfn.SUMIFS('Operativni plan 2020-2022'!H:H,'Operativni plan 2020-2022'!$E:$E,$A280,'Operativni plan 2020-2022'!$G:$G,$A$276&amp;"-561")</f>
        <v>36000</v>
      </c>
      <c r="D280" s="8">
        <f>_xlfn.SUMIFS('Operativni plan 2020-2022'!I:I,'Operativni plan 2020-2022'!$E:$E,$A280,'Operativni plan 2020-2022'!$G:$G,$A$276&amp;"-561")</f>
        <v>36000</v>
      </c>
      <c r="E280" s="90">
        <f>_xlfn.SUMIFS('Operativni plan 2020-2022'!J:J,'Operativni plan 2020-2022'!$E:$E,$A280,'Operativni plan 2020-2022'!$G:$G,$A$276&amp;"-561")</f>
        <v>36000</v>
      </c>
    </row>
    <row r="281" spans="1:5" ht="16.5">
      <c r="A281" s="94">
        <v>32</v>
      </c>
      <c r="B281" s="97" t="s">
        <v>304</v>
      </c>
      <c r="C281" s="96">
        <f>SUM(C282:C291)</f>
        <v>836000</v>
      </c>
      <c r="D281" s="127">
        <f>SUM(D282:D291)</f>
        <v>812000</v>
      </c>
      <c r="E281" s="127">
        <f>SUM(E282:E291)</f>
        <v>812000</v>
      </c>
    </row>
    <row r="282" spans="1:5" ht="16.5">
      <c r="A282" s="12">
        <v>3211</v>
      </c>
      <c r="B282" s="12" t="s">
        <v>15</v>
      </c>
      <c r="C282" s="8">
        <f>_xlfn.SUMIFS('Operativni plan 2020-2022'!H:H,'Operativni plan 2020-2022'!$E:$E,$A282,'Operativni plan 2020-2022'!$G:$G,$A$276&amp;"-561")</f>
        <v>55000</v>
      </c>
      <c r="D282" s="8">
        <f>_xlfn.SUMIFS('Operativni plan 2020-2022'!I:I,'Operativni plan 2020-2022'!$E:$E,$A282,'Operativni plan 2020-2022'!$G:$G,$A$276&amp;"-561")</f>
        <v>55000</v>
      </c>
      <c r="E282" s="90">
        <f>_xlfn.SUMIFS('Operativni plan 2020-2022'!J:J,'Operativni plan 2020-2022'!$E:$E,$A282,'Operativni plan 2020-2022'!$G:$G,$A$276&amp;"-561")</f>
        <v>55000</v>
      </c>
    </row>
    <row r="283" spans="1:5" ht="16.5">
      <c r="A283" s="12">
        <v>3212</v>
      </c>
      <c r="B283" s="12" t="s">
        <v>16</v>
      </c>
      <c r="C283" s="8">
        <f>_xlfn.SUMIFS('Operativni plan 2020-2022'!H:H,'Operativni plan 2020-2022'!$E:$E,$A283,'Operativni plan 2020-2022'!$G:$G,$A$276&amp;"-561")</f>
        <v>34000</v>
      </c>
      <c r="D283" s="8">
        <f>_xlfn.SUMIFS('Operativni plan 2020-2022'!I:I,'Operativni plan 2020-2022'!$E:$E,$A283,'Operativni plan 2020-2022'!$G:$G,$A$276&amp;"-561")</f>
        <v>34000</v>
      </c>
      <c r="E283" s="90">
        <f>_xlfn.SUMIFS('Operativni plan 2020-2022'!J:J,'Operativni plan 2020-2022'!$E:$E,$A283,'Operativni plan 2020-2022'!$G:$G,$A$276&amp;"-561")</f>
        <v>34000</v>
      </c>
    </row>
    <row r="284" spans="1:5" ht="16.5">
      <c r="A284" s="12">
        <v>3221</v>
      </c>
      <c r="B284" s="12" t="s">
        <v>19</v>
      </c>
      <c r="C284" s="8">
        <f>_xlfn.SUMIFS('Operativni plan 2020-2022'!H:H,'Operativni plan 2020-2022'!$E:$E,$A284,'Operativni plan 2020-2022'!$G:$G,$A$276&amp;"-561")</f>
        <v>26000</v>
      </c>
      <c r="D284" s="8">
        <f>_xlfn.SUMIFS('Operativni plan 2020-2022'!I:I,'Operativni plan 2020-2022'!$E:$E,$A284,'Operativni plan 2020-2022'!$G:$G,$A$276&amp;"-561")</f>
        <v>26000</v>
      </c>
      <c r="E284" s="90">
        <f>_xlfn.SUMIFS('Operativni plan 2020-2022'!J:J,'Operativni plan 2020-2022'!$E:$E,$A284,'Operativni plan 2020-2022'!$G:$G,$A$276&amp;"-561")</f>
        <v>26000</v>
      </c>
    </row>
    <row r="285" spans="1:5" ht="16.5">
      <c r="A285" s="12">
        <v>3223</v>
      </c>
      <c r="B285" s="12" t="s">
        <v>20</v>
      </c>
      <c r="C285" s="8">
        <f>_xlfn.SUMIFS('Operativni plan 2020-2022'!H:H,'Operativni plan 2020-2022'!$E:$E,$A285,'Operativni plan 2020-2022'!$G:$G,$A$276&amp;"-561")</f>
        <v>27000</v>
      </c>
      <c r="D285" s="8">
        <f>_xlfn.SUMIFS('Operativni plan 2020-2022'!I:I,'Operativni plan 2020-2022'!$E:$E,$A285,'Operativni plan 2020-2022'!$G:$G,$A$276&amp;"-561")</f>
        <v>27000</v>
      </c>
      <c r="E285" s="90">
        <f>_xlfn.SUMIFS('Operativni plan 2020-2022'!J:J,'Operativni plan 2020-2022'!$E:$E,$A285,'Operativni plan 2020-2022'!$G:$G,$A$276&amp;"-561")</f>
        <v>27000</v>
      </c>
    </row>
    <row r="286" spans="1:5" ht="16.5">
      <c r="A286" s="12">
        <v>3231</v>
      </c>
      <c r="B286" s="12" t="s">
        <v>24</v>
      </c>
      <c r="C286" s="8">
        <f>_xlfn.SUMIFS('Operativni plan 2020-2022'!H:H,'Operativni plan 2020-2022'!$E:$E,$A286,'Operativni plan 2020-2022'!$G:$G,$A$276&amp;"-561")</f>
        <v>43000</v>
      </c>
      <c r="D286" s="8">
        <f>_xlfn.SUMIFS('Operativni plan 2020-2022'!I:I,'Operativni plan 2020-2022'!$E:$E,$A286,'Operativni plan 2020-2022'!$G:$G,$A$276&amp;"-561")</f>
        <v>51000</v>
      </c>
      <c r="E286" s="90">
        <f>_xlfn.SUMIFS('Operativni plan 2020-2022'!J:J,'Operativni plan 2020-2022'!$E:$E,$A286,'Operativni plan 2020-2022'!$G:$G,$A$276&amp;"-561")</f>
        <v>51000</v>
      </c>
    </row>
    <row r="287" spans="1:5" ht="16.5">
      <c r="A287" s="12">
        <v>3233</v>
      </c>
      <c r="B287" s="12" t="s">
        <v>26</v>
      </c>
      <c r="C287" s="8">
        <f>_xlfn.SUMIFS('Operativni plan 2020-2022'!H:H,'Operativni plan 2020-2022'!$E:$E,$A287,'Operativni plan 2020-2022'!$G:$G,$A$276&amp;"-561")</f>
        <v>5000</v>
      </c>
      <c r="D287" s="8">
        <f>_xlfn.SUMIFS('Operativni plan 2020-2022'!I:I,'Operativni plan 2020-2022'!$E:$E,$A287,'Operativni plan 2020-2022'!$G:$G,$A$276&amp;"-561")</f>
        <v>5000</v>
      </c>
      <c r="E287" s="90">
        <f>_xlfn.SUMIFS('Operativni plan 2020-2022'!J:J,'Operativni plan 2020-2022'!$E:$E,$A287,'Operativni plan 2020-2022'!$G:$G,$A$276&amp;"-561")</f>
        <v>5000</v>
      </c>
    </row>
    <row r="288" spans="1:5" ht="16.5">
      <c r="A288" s="12">
        <v>3235</v>
      </c>
      <c r="B288" s="12" t="s">
        <v>55</v>
      </c>
      <c r="C288" s="8">
        <f>_xlfn.SUMIFS('Operativni plan 2020-2022'!H:H,'Operativni plan 2020-2022'!$E:$E,$A288,'Operativni plan 2020-2022'!$G:$G,$A$276&amp;"-561")</f>
        <v>70000</v>
      </c>
      <c r="D288" s="8">
        <f>_xlfn.SUMIFS('Operativni plan 2020-2022'!I:I,'Operativni plan 2020-2022'!$E:$E,$A288,'Operativni plan 2020-2022'!$G:$G,$A$276&amp;"-561")</f>
        <v>70000</v>
      </c>
      <c r="E288" s="90">
        <f>_xlfn.SUMIFS('Operativni plan 2020-2022'!J:J,'Operativni plan 2020-2022'!$E:$E,$A288,'Operativni plan 2020-2022'!$G:$G,$A$276&amp;"-561")</f>
        <v>70000</v>
      </c>
    </row>
    <row r="289" spans="1:5" ht="16.5">
      <c r="A289" s="12">
        <v>3237</v>
      </c>
      <c r="B289" s="12" t="s">
        <v>30</v>
      </c>
      <c r="C289" s="8">
        <f>_xlfn.SUMIFS('Operativni plan 2020-2022'!H:H,'Operativni plan 2020-2022'!$E:$E,$A289,'Operativni plan 2020-2022'!$G:$G,$A$276&amp;"-561")</f>
        <v>195000</v>
      </c>
      <c r="D289" s="8">
        <f>_xlfn.SUMIFS('Operativni plan 2020-2022'!I:I,'Operativni plan 2020-2022'!$E:$E,$A289,'Operativni plan 2020-2022'!$G:$G,$A$276&amp;"-561")</f>
        <v>261000</v>
      </c>
      <c r="E289" s="90">
        <f>_xlfn.SUMIFS('Operativni plan 2020-2022'!J:J,'Operativni plan 2020-2022'!$E:$E,$A289,'Operativni plan 2020-2022'!$G:$G,$A$276&amp;"-561")</f>
        <v>261000</v>
      </c>
    </row>
    <row r="290" spans="1:5" ht="16.5">
      <c r="A290" s="12">
        <v>3239</v>
      </c>
      <c r="B290" s="12" t="s">
        <v>32</v>
      </c>
      <c r="C290" s="8">
        <f>_xlfn.SUMIFS('Operativni plan 2020-2022'!H:H,'Operativni plan 2020-2022'!$E:$E,$A290,'Operativni plan 2020-2022'!$G:$G,$A$276&amp;"-561")</f>
        <v>170000</v>
      </c>
      <c r="D290" s="8">
        <f>_xlfn.SUMIFS('Operativni plan 2020-2022'!I:I,'Operativni plan 2020-2022'!$E:$E,$A290,'Operativni plan 2020-2022'!$G:$G,$A$276&amp;"-561")</f>
        <v>215000</v>
      </c>
      <c r="E290" s="90">
        <f>_xlfn.SUMIFS('Operativni plan 2020-2022'!J:J,'Operativni plan 2020-2022'!$E:$E,$A290,'Operativni plan 2020-2022'!$G:$G,$A$276&amp;"-561")</f>
        <v>215000</v>
      </c>
    </row>
    <row r="291" spans="1:5" ht="16.5">
      <c r="A291" s="12">
        <v>3241</v>
      </c>
      <c r="B291" s="12" t="s">
        <v>33</v>
      </c>
      <c r="C291" s="8">
        <f>_xlfn.SUMIFS('Operativni plan 2020-2022'!H:H,'Operativni plan 2020-2022'!$E:$E,$A291,'Operativni plan 2020-2022'!$G:$G,$A$276&amp;"-561")</f>
        <v>211000</v>
      </c>
      <c r="D291" s="8">
        <f>_xlfn.SUMIFS('Operativni plan 2020-2022'!I:I,'Operativni plan 2020-2022'!$E:$E,$A291,'Operativni plan 2020-2022'!$G:$G,$A$276&amp;"-561")</f>
        <v>68000</v>
      </c>
      <c r="E291" s="90">
        <f>_xlfn.SUMIFS('Operativni plan 2020-2022'!J:J,'Operativni plan 2020-2022'!$E:$E,$A291,'Operativni plan 2020-2022'!$G:$G,$A$276&amp;"-561")</f>
        <v>68000</v>
      </c>
    </row>
    <row r="292" spans="1:5" ht="16.5">
      <c r="A292" s="94">
        <v>41</v>
      </c>
      <c r="B292" s="97" t="s">
        <v>308</v>
      </c>
      <c r="C292" s="96">
        <f>C293</f>
        <v>299000</v>
      </c>
      <c r="D292" s="127">
        <f>D293</f>
        <v>6000</v>
      </c>
      <c r="E292" s="127">
        <f>E293</f>
        <v>6000</v>
      </c>
    </row>
    <row r="293" spans="1:5" ht="16.5">
      <c r="A293" s="12">
        <v>4123</v>
      </c>
      <c r="B293" s="12" t="s">
        <v>62</v>
      </c>
      <c r="C293" s="8">
        <f>_xlfn.SUMIFS('Operativni plan 2020-2022'!H:H,'Operativni plan 2020-2022'!$E:$E,$A293,'Operativni plan 2020-2022'!$G:$G,$A$276&amp;"-561")</f>
        <v>299000</v>
      </c>
      <c r="D293" s="8">
        <f>_xlfn.SUMIFS('Operativni plan 2020-2022'!I:I,'Operativni plan 2020-2022'!$E:$E,$A293,'Operativni plan 2020-2022'!$G:$G,$A$276&amp;"-561")</f>
        <v>6000</v>
      </c>
      <c r="E293" s="90">
        <f>_xlfn.SUMIFS('Operativni plan 2020-2022'!J:J,'Operativni plan 2020-2022'!$E:$E,$A293,'Operativni plan 2020-2022'!$G:$G,$A$276&amp;"-561")</f>
        <v>6000</v>
      </c>
    </row>
    <row r="294" spans="1:5" ht="16.5">
      <c r="A294" s="94">
        <v>42</v>
      </c>
      <c r="B294" s="97" t="s">
        <v>307</v>
      </c>
      <c r="C294" s="96">
        <f>SUM(C295:C296)</f>
        <v>2210000</v>
      </c>
      <c r="D294" s="127">
        <f>SUM(D295:D296)</f>
        <v>30000</v>
      </c>
      <c r="E294" s="127">
        <f>SUM(E295:E296)</f>
        <v>30000</v>
      </c>
    </row>
    <row r="295" spans="1:5" ht="16.5">
      <c r="A295" s="12">
        <v>4221</v>
      </c>
      <c r="B295" s="12" t="s">
        <v>66</v>
      </c>
      <c r="C295" s="8">
        <f>_xlfn.SUMIFS('Operativni plan 2020-2022'!H:H,'Operativni plan 2020-2022'!$E:$E,$A295,'Operativni plan 2020-2022'!$G:$G,$A$276&amp;"-561")</f>
        <v>326000</v>
      </c>
      <c r="D295" s="8">
        <f>_xlfn.SUMIFS('Operativni plan 2020-2022'!I:I,'Operativni plan 2020-2022'!$E:$E,$A295,'Operativni plan 2020-2022'!$G:$G,$A$276&amp;"-561")</f>
        <v>10000</v>
      </c>
      <c r="E295" s="90">
        <f>_xlfn.SUMIFS('Operativni plan 2020-2022'!J:J,'Operativni plan 2020-2022'!$E:$E,$A295,'Operativni plan 2020-2022'!$G:$G,$A$276&amp;"-561")</f>
        <v>10000</v>
      </c>
    </row>
    <row r="296" spans="1:5" ht="16.5">
      <c r="A296" s="12">
        <v>4222</v>
      </c>
      <c r="B296" s="12" t="s">
        <v>45</v>
      </c>
      <c r="C296" s="8">
        <f>_xlfn.SUMIFS('Operativni plan 2020-2022'!H:H,'Operativni plan 2020-2022'!$E:$E,$A296,'Operativni plan 2020-2022'!$G:$G,$A$276&amp;"-561")</f>
        <v>1884000</v>
      </c>
      <c r="D296" s="8">
        <f>_xlfn.SUMIFS('Operativni plan 2020-2022'!I:I,'Operativni plan 2020-2022'!$E:$E,$A296,'Operativni plan 2020-2022'!$G:$G,$A$276&amp;"-561")</f>
        <v>20000</v>
      </c>
      <c r="E296" s="90">
        <f>_xlfn.SUMIFS('Operativni plan 2020-2022'!J:J,'Operativni plan 2020-2022'!$E:$E,$A296,'Operativni plan 2020-2022'!$G:$G,$A$276&amp;"-561")</f>
        <v>20000</v>
      </c>
    </row>
    <row r="297" spans="1:5" ht="17.25" thickBot="1">
      <c r="A297" s="17"/>
      <c r="B297" s="17"/>
      <c r="C297" s="18"/>
      <c r="D297" s="18"/>
      <c r="E297" s="18"/>
    </row>
    <row r="298" spans="1:5" ht="17.25" thickBot="1">
      <c r="A298" s="296" t="s">
        <v>274</v>
      </c>
      <c r="B298" s="297"/>
      <c r="C298" s="16">
        <f>C276</f>
        <v>3623000</v>
      </c>
      <c r="D298" s="16">
        <f>D276</f>
        <v>1126000</v>
      </c>
      <c r="E298" s="16">
        <f>E276</f>
        <v>1126000</v>
      </c>
    </row>
    <row r="299" spans="1:5" ht="16.5">
      <c r="A299" s="17"/>
      <c r="B299" s="17"/>
      <c r="C299" s="18"/>
      <c r="D299" s="18"/>
      <c r="E299" s="18"/>
    </row>
    <row r="300" spans="1:5" ht="16.5">
      <c r="A300" s="295" t="s">
        <v>75</v>
      </c>
      <c r="B300" s="295"/>
      <c r="C300" s="295"/>
      <c r="D300" s="295"/>
      <c r="E300" s="295"/>
    </row>
    <row r="301" spans="1:5" ht="16.5">
      <c r="A301" s="6" t="s">
        <v>48</v>
      </c>
      <c r="B301" s="117" t="s">
        <v>49</v>
      </c>
      <c r="C301" s="11">
        <f>C302</f>
        <v>0</v>
      </c>
      <c r="D301" s="11">
        <f>D302</f>
        <v>88000</v>
      </c>
      <c r="E301" s="11">
        <f>E302</f>
        <v>0</v>
      </c>
    </row>
    <row r="302" spans="1:5" ht="16.5">
      <c r="A302" s="126">
        <v>32</v>
      </c>
      <c r="B302" s="128" t="s">
        <v>304</v>
      </c>
      <c r="C302" s="127">
        <f>SUM(C303:C304)</f>
        <v>0</v>
      </c>
      <c r="D302" s="127">
        <f>SUM(D303:D304)</f>
        <v>88000</v>
      </c>
      <c r="E302" s="127">
        <f>SUM(E303:E304)</f>
        <v>0</v>
      </c>
    </row>
    <row r="303" spans="1:5" ht="16.5">
      <c r="A303" s="12">
        <v>3227</v>
      </c>
      <c r="B303" s="12" t="s">
        <v>23</v>
      </c>
      <c r="C303" s="8">
        <f>_xlfn.SUMIFS('Operativni plan 2020-2022'!H:H,'Operativni plan 2020-2022'!$E:$E,$A303,'Operativni plan 2020-2022'!$G:$G,$A$301&amp;"*-61*")</f>
        <v>0</v>
      </c>
      <c r="D303" s="8">
        <f>_xlfn.SUMIFS('Operativni plan 2020-2022'!I:I,'Operativni plan 2020-2022'!$E:$E,$A303,'Operativni plan 2020-2022'!$G:$G,$A$301&amp;"*-61*")</f>
        <v>63000</v>
      </c>
      <c r="E303" s="8">
        <f>_xlfn.SUMIFS('Operativni plan 2020-2022'!J:J,'Operativni plan 2020-2022'!$E:$E,$A303,'Operativni plan 2020-2022'!$G:$G,$A$301&amp;"*-61*")</f>
        <v>0</v>
      </c>
    </row>
    <row r="304" spans="1:5" ht="16.5">
      <c r="A304" s="12">
        <v>3241</v>
      </c>
      <c r="B304" s="12" t="s">
        <v>33</v>
      </c>
      <c r="C304" s="8">
        <f>_xlfn.SUMIFS('Operativni plan 2020-2022'!H:H,'Operativni plan 2020-2022'!$E:$E,$A304,'Operativni plan 2020-2022'!$G:$G,$A$301&amp;"*-61*")</f>
        <v>0</v>
      </c>
      <c r="D304" s="8">
        <f>_xlfn.SUMIFS('Operativni plan 2020-2022'!I:I,'Operativni plan 2020-2022'!$E:$E,$A304,'Operativni plan 2020-2022'!$G:$G,$A$301&amp;"*-61*")</f>
        <v>25000</v>
      </c>
      <c r="E304" s="8">
        <f>_xlfn.SUMIFS('Operativni plan 2020-2022'!J:J,'Operativni plan 2020-2022'!$E:$E,$A304,'Operativni plan 2020-2022'!$G:$G,$A$301&amp;"*-61*")</f>
        <v>0</v>
      </c>
    </row>
    <row r="305" spans="1:5" ht="16.5">
      <c r="A305" s="12"/>
      <c r="B305" s="12"/>
      <c r="C305" s="8"/>
      <c r="D305" s="8"/>
      <c r="E305" s="8"/>
    </row>
    <row r="306" spans="1:5" ht="33">
      <c r="A306" s="6" t="s">
        <v>53</v>
      </c>
      <c r="B306" s="32" t="s">
        <v>54</v>
      </c>
      <c r="C306" s="11">
        <f>C307</f>
        <v>300000</v>
      </c>
      <c r="D306" s="11">
        <f>D307</f>
        <v>295000</v>
      </c>
      <c r="E306" s="11">
        <f>E307</f>
        <v>295000</v>
      </c>
    </row>
    <row r="307" spans="1:5" ht="16.5">
      <c r="A307" s="94">
        <v>32</v>
      </c>
      <c r="B307" s="97" t="s">
        <v>304</v>
      </c>
      <c r="C307" s="96">
        <f>SUM(C308:C321)</f>
        <v>300000</v>
      </c>
      <c r="D307" s="127">
        <f>SUM(D308:D321)</f>
        <v>295000</v>
      </c>
      <c r="E307" s="127">
        <f>SUM(E308:E321)</f>
        <v>295000</v>
      </c>
    </row>
    <row r="308" spans="1:5" ht="16.5">
      <c r="A308" s="12">
        <v>3214</v>
      </c>
      <c r="B308" s="12" t="s">
        <v>18</v>
      </c>
      <c r="C308" s="8">
        <f>_xlfn.SUMIFS('Operativni plan 2020-2022'!H:H,'Operativni plan 2020-2022'!$E:$E,$A308,'Operativni plan 2020-2022'!$G:$G,$A$306&amp;"*-61*")</f>
        <v>6000</v>
      </c>
      <c r="D308" s="8">
        <f>_xlfn.SUMIFS('Operativni plan 2020-2022'!I:I,'Operativni plan 2020-2022'!$E:$E,$A308,'Operativni plan 2020-2022'!$G:$G,$A$306&amp;"*-61*")</f>
        <v>6000</v>
      </c>
      <c r="E308" s="8">
        <f>_xlfn.SUMIFS('Operativni plan 2020-2022'!J:J,'Operativni plan 2020-2022'!$E:$E,$A308,'Operativni plan 2020-2022'!$G:$G,$A$306&amp;"*-61*")</f>
        <v>6000</v>
      </c>
    </row>
    <row r="309" spans="1:5" ht="16.5">
      <c r="A309" s="12">
        <v>3221</v>
      </c>
      <c r="B309" s="12" t="s">
        <v>19</v>
      </c>
      <c r="C309" s="8">
        <f>_xlfn.SUMIFS('Operativni plan 2020-2022'!H:H,'Operativni plan 2020-2022'!$E:$E,$A309,'Operativni plan 2020-2022'!$G:$G,$A$306&amp;"*-61*")</f>
        <v>5000</v>
      </c>
      <c r="D309" s="8">
        <f>_xlfn.SUMIFS('Operativni plan 2020-2022'!I:I,'Operativni plan 2020-2022'!$E:$E,$A309,'Operativni plan 2020-2022'!$G:$G,$A$306&amp;"*-61*")</f>
        <v>5000</v>
      </c>
      <c r="E309" s="8">
        <f>_xlfn.SUMIFS('Operativni plan 2020-2022'!J:J,'Operativni plan 2020-2022'!$E:$E,$A309,'Operativni plan 2020-2022'!$G:$G,$A$306&amp;"*-61*")</f>
        <v>5000</v>
      </c>
    </row>
    <row r="310" spans="1:5" ht="16.5">
      <c r="A310" s="12">
        <v>3223</v>
      </c>
      <c r="B310" s="12" t="s">
        <v>20</v>
      </c>
      <c r="C310" s="8">
        <f>_xlfn.SUMIFS('Operativni plan 2020-2022'!H:H,'Operativni plan 2020-2022'!$E:$E,$A310,'Operativni plan 2020-2022'!$G:$G,$A$306&amp;"*-61*")</f>
        <v>30000</v>
      </c>
      <c r="D310" s="8">
        <f>_xlfn.SUMIFS('Operativni plan 2020-2022'!I:I,'Operativni plan 2020-2022'!$E:$E,$A310,'Operativni plan 2020-2022'!$G:$G,$A$306&amp;"*-61*")</f>
        <v>30000</v>
      </c>
      <c r="E310" s="8">
        <f>_xlfn.SUMIFS('Operativni plan 2020-2022'!J:J,'Operativni plan 2020-2022'!$E:$E,$A310,'Operativni plan 2020-2022'!$G:$G,$A$306&amp;"*-61*")</f>
        <v>30000</v>
      </c>
    </row>
    <row r="311" spans="1:5" ht="16.5">
      <c r="A311" s="12">
        <v>3224</v>
      </c>
      <c r="B311" s="12" t="s">
        <v>21</v>
      </c>
      <c r="C311" s="8">
        <f>_xlfn.SUMIFS('Operativni plan 2020-2022'!H:H,'Operativni plan 2020-2022'!$E:$E,$A311,'Operativni plan 2020-2022'!$G:$G,$A$306&amp;"*-61*")</f>
        <v>8000</v>
      </c>
      <c r="D311" s="8">
        <f>_xlfn.SUMIFS('Operativni plan 2020-2022'!I:I,'Operativni plan 2020-2022'!$E:$E,$A311,'Operativni plan 2020-2022'!$G:$G,$A$306&amp;"*-61*")</f>
        <v>8000</v>
      </c>
      <c r="E311" s="8">
        <f>_xlfn.SUMIFS('Operativni plan 2020-2022'!J:J,'Operativni plan 2020-2022'!$E:$E,$A311,'Operativni plan 2020-2022'!$G:$G,$A$306&amp;"*-61*")</f>
        <v>8000</v>
      </c>
    </row>
    <row r="312" spans="1:5" ht="16.5">
      <c r="A312" s="12">
        <v>3225</v>
      </c>
      <c r="B312" s="12" t="s">
        <v>22</v>
      </c>
      <c r="C312" s="8">
        <f>_xlfn.SUMIFS('Operativni plan 2020-2022'!H:H,'Operativni plan 2020-2022'!$E:$E,$A312,'Operativni plan 2020-2022'!$G:$G,$A$306&amp;"*-61*")</f>
        <v>15500</v>
      </c>
      <c r="D312" s="8">
        <f>_xlfn.SUMIFS('Operativni plan 2020-2022'!I:I,'Operativni plan 2020-2022'!$E:$E,$A312,'Operativni plan 2020-2022'!$G:$G,$A$306&amp;"*-61*")</f>
        <v>15500</v>
      </c>
      <c r="E312" s="8">
        <f>_xlfn.SUMIFS('Operativni plan 2020-2022'!J:J,'Operativni plan 2020-2022'!$E:$E,$A312,'Operativni plan 2020-2022'!$G:$G,$A$306&amp;"*-61*")</f>
        <v>15500</v>
      </c>
    </row>
    <row r="313" spans="1:5" ht="16.5">
      <c r="A313" s="12">
        <v>3227</v>
      </c>
      <c r="B313" s="12" t="s">
        <v>23</v>
      </c>
      <c r="C313" s="8">
        <f>_xlfn.SUMIFS('Operativni plan 2020-2022'!H:H,'Operativni plan 2020-2022'!$E:$E,$A313,'Operativni plan 2020-2022'!$G:$G,$A$306&amp;"*-61*")</f>
        <v>28000</v>
      </c>
      <c r="D313" s="8">
        <f>_xlfn.SUMIFS('Operativni plan 2020-2022'!I:I,'Operativni plan 2020-2022'!$E:$E,$A313,'Operativni plan 2020-2022'!$G:$G,$A$306&amp;"*-61*")</f>
        <v>28000</v>
      </c>
      <c r="E313" s="8">
        <f>_xlfn.SUMIFS('Operativni plan 2020-2022'!J:J,'Operativni plan 2020-2022'!$E:$E,$A313,'Operativni plan 2020-2022'!$G:$G,$A$306&amp;"*-61*")</f>
        <v>28000</v>
      </c>
    </row>
    <row r="314" spans="1:5" ht="16.5">
      <c r="A314" s="12">
        <v>3231</v>
      </c>
      <c r="B314" s="12" t="s">
        <v>24</v>
      </c>
      <c r="C314" s="8">
        <f>_xlfn.SUMIFS('Operativni plan 2020-2022'!H:H,'Operativni plan 2020-2022'!$E:$E,$A314,'Operativni plan 2020-2022'!$G:$G,$A$306&amp;"*-61*")</f>
        <v>13000</v>
      </c>
      <c r="D314" s="8">
        <f>_xlfn.SUMIFS('Operativni plan 2020-2022'!I:I,'Operativni plan 2020-2022'!$E:$E,$A314,'Operativni plan 2020-2022'!$G:$G,$A$306&amp;"*-61*")</f>
        <v>13000</v>
      </c>
      <c r="E314" s="8">
        <f>_xlfn.SUMIFS('Operativni plan 2020-2022'!J:J,'Operativni plan 2020-2022'!$E:$E,$A314,'Operativni plan 2020-2022'!$G:$G,$A$306&amp;"*-61*")</f>
        <v>13000</v>
      </c>
    </row>
    <row r="315" spans="1:5" ht="16.5">
      <c r="A315" s="12">
        <v>3232</v>
      </c>
      <c r="B315" s="12" t="s">
        <v>25</v>
      </c>
      <c r="C315" s="8">
        <f>_xlfn.SUMIFS('Operativni plan 2020-2022'!H:H,'Operativni plan 2020-2022'!$E:$E,$A315,'Operativni plan 2020-2022'!$G:$G,$A$306&amp;"*-61*")</f>
        <v>52000</v>
      </c>
      <c r="D315" s="8">
        <f>_xlfn.SUMIFS('Operativni plan 2020-2022'!I:I,'Operativni plan 2020-2022'!$E:$E,$A315,'Operativni plan 2020-2022'!$G:$G,$A$306&amp;"*-61*")</f>
        <v>52000</v>
      </c>
      <c r="E315" s="8">
        <f>_xlfn.SUMIFS('Operativni plan 2020-2022'!J:J,'Operativni plan 2020-2022'!$E:$E,$A315,'Operativni plan 2020-2022'!$G:$G,$A$306&amp;"*-61*")</f>
        <v>52000</v>
      </c>
    </row>
    <row r="316" spans="1:5" ht="16.5">
      <c r="A316" s="12">
        <v>3233</v>
      </c>
      <c r="B316" s="12" t="s">
        <v>26</v>
      </c>
      <c r="C316" s="8">
        <f>_xlfn.SUMIFS('Operativni plan 2020-2022'!H:H,'Operativni plan 2020-2022'!$E:$E,$A316,'Operativni plan 2020-2022'!$G:$G,$A$306&amp;"*-61*")</f>
        <v>16000</v>
      </c>
      <c r="D316" s="8">
        <f>_xlfn.SUMIFS('Operativni plan 2020-2022'!I:I,'Operativni plan 2020-2022'!$E:$E,$A316,'Operativni plan 2020-2022'!$G:$G,$A$306&amp;"*-61*")</f>
        <v>11000</v>
      </c>
      <c r="E316" s="8">
        <f>_xlfn.SUMIFS('Operativni plan 2020-2022'!J:J,'Operativni plan 2020-2022'!$E:$E,$A316,'Operativni plan 2020-2022'!$G:$G,$A$306&amp;"*-61*")</f>
        <v>11000</v>
      </c>
    </row>
    <row r="317" spans="1:5" ht="16.5">
      <c r="A317" s="15">
        <v>3234</v>
      </c>
      <c r="B317" s="12" t="s">
        <v>27</v>
      </c>
      <c r="C317" s="8">
        <f>_xlfn.SUMIFS('Operativni plan 2020-2022'!H:H,'Operativni plan 2020-2022'!$E:$E,$A317,'Operativni plan 2020-2022'!$G:$G,$A$306&amp;"*-61*")</f>
        <v>61000</v>
      </c>
      <c r="D317" s="8">
        <f>_xlfn.SUMIFS('Operativni plan 2020-2022'!I:I,'Operativni plan 2020-2022'!$E:$E,$A317,'Operativni plan 2020-2022'!$G:$G,$A$306&amp;"*-61*")</f>
        <v>61000</v>
      </c>
      <c r="E317" s="8">
        <f>_xlfn.SUMIFS('Operativni plan 2020-2022'!J:J,'Operativni plan 2020-2022'!$E:$E,$A317,'Operativni plan 2020-2022'!$G:$G,$A$306&amp;"*-61*")</f>
        <v>61000</v>
      </c>
    </row>
    <row r="318" spans="1:5" ht="16.5">
      <c r="A318" s="12">
        <v>3237</v>
      </c>
      <c r="B318" s="12" t="s">
        <v>30</v>
      </c>
      <c r="C318" s="8">
        <f>_xlfn.SUMIFS('Operativni plan 2020-2022'!H:H,'Operativni plan 2020-2022'!$E:$E,$A318,'Operativni plan 2020-2022'!$G:$G,$A$306&amp;"*-61*")</f>
        <v>37500</v>
      </c>
      <c r="D318" s="8">
        <f>_xlfn.SUMIFS('Operativni plan 2020-2022'!I:I,'Operativni plan 2020-2022'!$E:$E,$A318,'Operativni plan 2020-2022'!$G:$G,$A$306&amp;"*-61*")</f>
        <v>37500</v>
      </c>
      <c r="E318" s="8">
        <f>_xlfn.SUMIFS('Operativni plan 2020-2022'!J:J,'Operativni plan 2020-2022'!$E:$E,$A318,'Operativni plan 2020-2022'!$G:$G,$A$306&amp;"*-61*")</f>
        <v>37500</v>
      </c>
    </row>
    <row r="319" spans="1:5" ht="16.5">
      <c r="A319" s="12">
        <v>3239</v>
      </c>
      <c r="B319" s="12" t="s">
        <v>32</v>
      </c>
      <c r="C319" s="8">
        <f>_xlfn.SUMIFS('Operativni plan 2020-2022'!H:H,'Operativni plan 2020-2022'!$E:$E,$A319,'Operativni plan 2020-2022'!$G:$G,$A$306&amp;"*-61*")</f>
        <v>12000</v>
      </c>
      <c r="D319" s="8">
        <f>_xlfn.SUMIFS('Operativni plan 2020-2022'!I:I,'Operativni plan 2020-2022'!$E:$E,$A319,'Operativni plan 2020-2022'!$G:$G,$A$306&amp;"*-61*")</f>
        <v>12000</v>
      </c>
      <c r="E319" s="8">
        <f>_xlfn.SUMIFS('Operativni plan 2020-2022'!J:J,'Operativni plan 2020-2022'!$E:$E,$A319,'Operativni plan 2020-2022'!$G:$G,$A$306&amp;"*-61*")</f>
        <v>12000</v>
      </c>
    </row>
    <row r="320" spans="1:5" ht="16.5">
      <c r="A320" s="12">
        <v>3292</v>
      </c>
      <c r="B320" s="12" t="s">
        <v>35</v>
      </c>
      <c r="C320" s="8">
        <f>_xlfn.SUMIFS('Operativni plan 2020-2022'!H:H,'Operativni plan 2020-2022'!$E:$E,$A320,'Operativni plan 2020-2022'!$G:$G,$A$306&amp;"*-61*")</f>
        <v>8000</v>
      </c>
      <c r="D320" s="8">
        <f>_xlfn.SUMIFS('Operativni plan 2020-2022'!I:I,'Operativni plan 2020-2022'!$E:$E,$A320,'Operativni plan 2020-2022'!$G:$G,$A$306&amp;"*-61*")</f>
        <v>8000</v>
      </c>
      <c r="E320" s="8">
        <f>_xlfn.SUMIFS('Operativni plan 2020-2022'!J:J,'Operativni plan 2020-2022'!$E:$E,$A320,'Operativni plan 2020-2022'!$G:$G,$A$306&amp;"*-61*")</f>
        <v>8000</v>
      </c>
    </row>
    <row r="321" spans="1:5" ht="16.5">
      <c r="A321" s="12">
        <v>3293</v>
      </c>
      <c r="B321" s="12" t="s">
        <v>36</v>
      </c>
      <c r="C321" s="8">
        <f>_xlfn.SUMIFS('Operativni plan 2020-2022'!H:H,'Operativni plan 2020-2022'!$E:$E,$A321,'Operativni plan 2020-2022'!$G:$G,$A$306&amp;"*-61*")</f>
        <v>8000</v>
      </c>
      <c r="D321" s="8">
        <f>_xlfn.SUMIFS('Operativni plan 2020-2022'!I:I,'Operativni plan 2020-2022'!$E:$E,$A321,'Operativni plan 2020-2022'!$G:$G,$A$306&amp;"*-61*")</f>
        <v>8000</v>
      </c>
      <c r="E321" s="8">
        <f>_xlfn.SUMIFS('Operativni plan 2020-2022'!J:J,'Operativni plan 2020-2022'!$E:$E,$A321,'Operativni plan 2020-2022'!$G:$G,$A$306&amp;"*-61*")</f>
        <v>8000</v>
      </c>
    </row>
    <row r="323" spans="1:5" ht="16.5">
      <c r="A323" s="6" t="s">
        <v>57</v>
      </c>
      <c r="B323" s="117" t="s">
        <v>58</v>
      </c>
      <c r="C323" s="11">
        <f>C324</f>
        <v>1000</v>
      </c>
      <c r="D323" s="11">
        <f>D324</f>
        <v>1000</v>
      </c>
      <c r="E323" s="11">
        <f>E324</f>
        <v>1000</v>
      </c>
    </row>
    <row r="324" spans="1:5" ht="16.5">
      <c r="A324" s="126">
        <v>42</v>
      </c>
      <c r="B324" s="128" t="s">
        <v>307</v>
      </c>
      <c r="C324" s="127">
        <f>SUM(C325)</f>
        <v>1000</v>
      </c>
      <c r="D324" s="127">
        <f>SUM(D325)</f>
        <v>1000</v>
      </c>
      <c r="E324" s="127">
        <f>SUM(E325)</f>
        <v>1000</v>
      </c>
    </row>
    <row r="325" spans="1:5" ht="16.5">
      <c r="A325" s="12">
        <v>4244</v>
      </c>
      <c r="B325" s="12" t="s">
        <v>59</v>
      </c>
      <c r="C325" s="8">
        <f>_xlfn.SUMIFS('Operativni plan 2020-2022'!H:H,'Operativni plan 2020-2022'!$E:$E,$A325,'Operativni plan 2020-2022'!$G:$G,$A$323&amp;"-61*")</f>
        <v>1000</v>
      </c>
      <c r="D325" s="8">
        <f>_xlfn.SUMIFS('Operativni plan 2020-2022'!I:I,'Operativni plan 2020-2022'!$E:$E,$A325,'Operativni plan 2020-2022'!$G:$G,$A$323&amp;"-61*")</f>
        <v>1000</v>
      </c>
      <c r="E325" s="8">
        <f>_xlfn.SUMIFS('Operativni plan 2020-2022'!J:J,'Operativni plan 2020-2022'!$E:$E,$A325,'Operativni plan 2020-2022'!$G:$G,$A$323&amp;"-61*")</f>
        <v>1000</v>
      </c>
    </row>
    <row r="326" spans="1:5" ht="17.25" thickBot="1">
      <c r="A326" s="13"/>
      <c r="B326" s="176"/>
      <c r="C326" s="177"/>
      <c r="D326" s="177"/>
      <c r="E326" s="183"/>
    </row>
    <row r="327" spans="1:5" ht="17.25" thickBot="1">
      <c r="A327" s="296" t="s">
        <v>76</v>
      </c>
      <c r="B327" s="297"/>
      <c r="C327" s="16">
        <f>C306+C323+C301</f>
        <v>301000</v>
      </c>
      <c r="D327" s="16">
        <f>D306+D323+D301</f>
        <v>384000</v>
      </c>
      <c r="E327" s="16">
        <f>E306+E323+E301</f>
        <v>296000</v>
      </c>
    </row>
    <row r="328" spans="1:5" ht="16.5">
      <c r="A328" s="17"/>
      <c r="B328" s="17"/>
      <c r="C328" s="18"/>
      <c r="D328" s="18"/>
      <c r="E328" s="18"/>
    </row>
    <row r="330" spans="1:5" ht="16.5">
      <c r="A330" s="300" t="s">
        <v>77</v>
      </c>
      <c r="B330" s="301"/>
      <c r="C330" s="11">
        <f>C196+C221+C243+C273+C298+C327</f>
        <v>303169302</v>
      </c>
      <c r="D330" s="11">
        <f>D196+D221+D243+D273+D298+D327</f>
        <v>303841835</v>
      </c>
      <c r="E330" s="11">
        <f>E196+E221+E243+E273+E298+E327</f>
        <v>305301998</v>
      </c>
    </row>
    <row r="331" spans="1:5" ht="16.5">
      <c r="A331" s="300" t="s">
        <v>929</v>
      </c>
      <c r="B331" s="301"/>
      <c r="C331" s="11">
        <v>300000</v>
      </c>
      <c r="D331" s="11">
        <v>300000</v>
      </c>
      <c r="E331" s="11">
        <v>300000</v>
      </c>
    </row>
    <row r="332" spans="1:5" ht="16.5">
      <c r="A332" s="300" t="s">
        <v>931</v>
      </c>
      <c r="B332" s="301"/>
      <c r="C332" s="11">
        <v>500000</v>
      </c>
      <c r="D332" s="11">
        <v>500000</v>
      </c>
      <c r="E332" s="11">
        <v>500000</v>
      </c>
    </row>
    <row r="333" spans="1:5" ht="16.5">
      <c r="A333" s="17"/>
      <c r="B333" s="17"/>
      <c r="C333" s="18"/>
      <c r="D333" s="18"/>
      <c r="E333" s="18"/>
    </row>
    <row r="334" spans="1:2" ht="16.5">
      <c r="A334" s="98" t="s">
        <v>936</v>
      </c>
      <c r="B334" s="20"/>
    </row>
    <row r="335" spans="1:4" ht="16.5">
      <c r="A335" s="98" t="s">
        <v>937</v>
      </c>
      <c r="B335" s="185"/>
      <c r="D335" s="66"/>
    </row>
    <row r="336" spans="1:5" ht="16.5" customHeight="1">
      <c r="A336" s="98" t="s">
        <v>938</v>
      </c>
      <c r="B336" s="92"/>
      <c r="C336" s="292" t="s">
        <v>635</v>
      </c>
      <c r="D336" s="292"/>
      <c r="E336" s="292"/>
    </row>
    <row r="337" spans="1:4" ht="16.5">
      <c r="A337" s="21"/>
      <c r="B337" s="92"/>
      <c r="C337" s="1"/>
      <c r="D337" s="19" t="s">
        <v>636</v>
      </c>
    </row>
    <row r="338" ht="16.5">
      <c r="A338" s="1"/>
    </row>
    <row r="340" spans="3:5" ht="16.5">
      <c r="C340" s="302" t="s">
        <v>934</v>
      </c>
      <c r="D340" s="302"/>
      <c r="E340" s="302"/>
    </row>
    <row r="341" spans="3:5" ht="16.5">
      <c r="C341" s="302" t="s">
        <v>935</v>
      </c>
      <c r="D341" s="302"/>
      <c r="E341" s="302"/>
    </row>
    <row r="342" ht="16.5">
      <c r="A342" s="211"/>
    </row>
    <row r="343" ht="16.5">
      <c r="A343" s="21"/>
    </row>
  </sheetData>
  <sheetProtection/>
  <mergeCells count="24">
    <mergeCell ref="C341:E341"/>
    <mergeCell ref="A245:E245"/>
    <mergeCell ref="A221:B221"/>
    <mergeCell ref="A223:E223"/>
    <mergeCell ref="A4:E5"/>
    <mergeCell ref="A273:B273"/>
    <mergeCell ref="A198:E198"/>
    <mergeCell ref="A243:B243"/>
    <mergeCell ref="A300:E300"/>
    <mergeCell ref="A332:B332"/>
    <mergeCell ref="A331:B331"/>
    <mergeCell ref="A275:E275"/>
    <mergeCell ref="A327:B327"/>
    <mergeCell ref="C340:E340"/>
    <mergeCell ref="C336:E336"/>
    <mergeCell ref="A1:B1"/>
    <mergeCell ref="A2:B2"/>
    <mergeCell ref="A3:B3"/>
    <mergeCell ref="A20:E20"/>
    <mergeCell ref="A196:B196"/>
    <mergeCell ref="A6:E6"/>
    <mergeCell ref="A7:E7"/>
    <mergeCell ref="A330:B330"/>
    <mergeCell ref="A298:B29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7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8"/>
  <sheetViews>
    <sheetView view="pageBreakPreview" zoomScale="130" zoomScaleNormal="130" zoomScaleSheetLayoutView="130" workbookViewId="0" topLeftCell="A1">
      <pane ySplit="2" topLeftCell="A6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6.28125" style="37" customWidth="1"/>
    <col min="2" max="2" width="3.7109375" style="38" customWidth="1"/>
    <col min="3" max="3" width="36.140625" style="34" customWidth="1"/>
    <col min="4" max="4" width="36.28125" style="40" customWidth="1"/>
    <col min="5" max="5" width="8.7109375" style="143" customWidth="1"/>
    <col min="6" max="6" width="8.7109375" style="143" hidden="1" customWidth="1"/>
    <col min="7" max="7" width="11.421875" style="39" customWidth="1"/>
    <col min="8" max="8" width="9.7109375" style="71" customWidth="1"/>
    <col min="9" max="9" width="9.57421875" style="71" customWidth="1"/>
    <col min="10" max="10" width="10.00390625" style="71" customWidth="1"/>
    <col min="11" max="11" width="9.140625" style="116" hidden="1" customWidth="1"/>
    <col min="12" max="12" width="9.421875" style="63" bestFit="1" customWidth="1"/>
    <col min="13" max="14" width="9.140625" style="63" customWidth="1"/>
    <col min="15" max="16384" width="9.140625" style="39" customWidth="1"/>
  </cols>
  <sheetData>
    <row r="1" spans="1:11" ht="40.5">
      <c r="A1" s="41" t="s">
        <v>78</v>
      </c>
      <c r="B1" s="42"/>
      <c r="C1" s="58" t="s">
        <v>390</v>
      </c>
      <c r="D1" s="57" t="s">
        <v>79</v>
      </c>
      <c r="E1" s="192" t="s">
        <v>80</v>
      </c>
      <c r="F1" s="138"/>
      <c r="G1" s="59" t="s">
        <v>373</v>
      </c>
      <c r="H1" s="123" t="s">
        <v>439</v>
      </c>
      <c r="I1" s="123" t="s">
        <v>431</v>
      </c>
      <c r="J1" s="123" t="s">
        <v>391</v>
      </c>
      <c r="K1" s="57" t="s">
        <v>81</v>
      </c>
    </row>
    <row r="2" spans="1:11" ht="13.5">
      <c r="A2" s="83" t="s">
        <v>78</v>
      </c>
      <c r="B2" s="84"/>
      <c r="C2" s="85" t="s">
        <v>78</v>
      </c>
      <c r="D2" s="85" t="s">
        <v>78</v>
      </c>
      <c r="E2" s="139" t="s">
        <v>78</v>
      </c>
      <c r="F2" s="139"/>
      <c r="G2" s="81" t="s">
        <v>78</v>
      </c>
      <c r="H2" s="86" t="s">
        <v>78</v>
      </c>
      <c r="I2" s="86" t="s">
        <v>78</v>
      </c>
      <c r="J2" s="86" t="s">
        <v>78</v>
      </c>
      <c r="K2" s="115" t="s">
        <v>78</v>
      </c>
    </row>
    <row r="3" spans="1:11" ht="13.5">
      <c r="A3" s="144" t="s">
        <v>82</v>
      </c>
      <c r="B3" s="145" t="s">
        <v>78</v>
      </c>
      <c r="C3" s="87" t="s">
        <v>83</v>
      </c>
      <c r="D3" s="146" t="s">
        <v>78</v>
      </c>
      <c r="E3" s="104" t="s">
        <v>78</v>
      </c>
      <c r="F3" s="104" t="s">
        <v>78</v>
      </c>
      <c r="G3" s="101" t="s">
        <v>78</v>
      </c>
      <c r="H3" s="129">
        <f>SUMIF($K$4:$K$125,"..",H4:H125)</f>
        <v>1818000</v>
      </c>
      <c r="I3" s="129">
        <f>SUMIF($K$4:$K$125,"..",I4:I125)</f>
        <v>1894000</v>
      </c>
      <c r="J3" s="129">
        <f>SUMIF($K$4:$K$125,"..",J4:J125)</f>
        <v>1374000</v>
      </c>
      <c r="K3" s="147" t="s">
        <v>78</v>
      </c>
    </row>
    <row r="4" spans="1:11" ht="27">
      <c r="A4" s="43" t="s">
        <v>82</v>
      </c>
      <c r="B4" s="48" t="s">
        <v>78</v>
      </c>
      <c r="C4" s="69" t="s">
        <v>84</v>
      </c>
      <c r="D4" s="163" t="s">
        <v>78</v>
      </c>
      <c r="E4" s="100" t="s">
        <v>78</v>
      </c>
      <c r="F4" s="100" t="s">
        <v>78</v>
      </c>
      <c r="G4" s="111" t="s">
        <v>78</v>
      </c>
      <c r="H4" s="23" t="s">
        <v>78</v>
      </c>
      <c r="I4" s="23" t="s">
        <v>78</v>
      </c>
      <c r="J4" s="23" t="s">
        <v>78</v>
      </c>
      <c r="K4" s="137" t="s">
        <v>78</v>
      </c>
    </row>
    <row r="5" spans="1:11" ht="27">
      <c r="A5" s="43" t="s">
        <v>85</v>
      </c>
      <c r="B5" s="48" t="s">
        <v>78</v>
      </c>
      <c r="C5" s="47" t="s">
        <v>908</v>
      </c>
      <c r="D5" s="163" t="s">
        <v>78</v>
      </c>
      <c r="E5" s="72" t="s">
        <v>78</v>
      </c>
      <c r="F5" s="72" t="s">
        <v>78</v>
      </c>
      <c r="G5" s="102" t="s">
        <v>78</v>
      </c>
      <c r="H5" s="23" t="s">
        <v>78</v>
      </c>
      <c r="I5" s="23" t="s">
        <v>78</v>
      </c>
      <c r="J5" s="23" t="s">
        <v>78</v>
      </c>
      <c r="K5" s="137" t="s">
        <v>78</v>
      </c>
    </row>
    <row r="6" spans="1:11" ht="13.5">
      <c r="A6" s="43" t="s">
        <v>86</v>
      </c>
      <c r="B6" s="48" t="s">
        <v>78</v>
      </c>
      <c r="C6" s="47" t="s">
        <v>909</v>
      </c>
      <c r="D6" s="163" t="s">
        <v>78</v>
      </c>
      <c r="E6" s="72" t="s">
        <v>78</v>
      </c>
      <c r="F6" s="72" t="s">
        <v>78</v>
      </c>
      <c r="G6" s="102" t="s">
        <v>78</v>
      </c>
      <c r="H6" s="23" t="s">
        <v>78</v>
      </c>
      <c r="I6" s="23" t="s">
        <v>78</v>
      </c>
      <c r="J6" s="23" t="s">
        <v>78</v>
      </c>
      <c r="K6" s="137" t="s">
        <v>78</v>
      </c>
    </row>
    <row r="7" spans="1:11" ht="13.5">
      <c r="A7" s="43" t="s">
        <v>87</v>
      </c>
      <c r="B7" s="48" t="s">
        <v>78</v>
      </c>
      <c r="C7" s="47" t="s">
        <v>910</v>
      </c>
      <c r="D7" s="163" t="s">
        <v>78</v>
      </c>
      <c r="E7" s="72" t="s">
        <v>78</v>
      </c>
      <c r="F7" s="72" t="s">
        <v>78</v>
      </c>
      <c r="G7" s="102" t="s">
        <v>78</v>
      </c>
      <c r="H7" s="23">
        <f>SUM(H8:H9)</f>
        <v>706000</v>
      </c>
      <c r="I7" s="23">
        <f>SUM(I8:I9)</f>
        <v>706000</v>
      </c>
      <c r="J7" s="23">
        <f>SUM(J8:J9)</f>
        <v>706000</v>
      </c>
      <c r="K7" s="137" t="s">
        <v>309</v>
      </c>
    </row>
    <row r="8" spans="1:14" s="224" customFormat="1" ht="27">
      <c r="A8" s="217" t="s">
        <v>87</v>
      </c>
      <c r="B8" s="218">
        <v>1</v>
      </c>
      <c r="C8" s="193" t="s">
        <v>543</v>
      </c>
      <c r="D8" s="193" t="s">
        <v>542</v>
      </c>
      <c r="E8" s="219">
        <v>3811</v>
      </c>
      <c r="F8" s="219" t="s">
        <v>314</v>
      </c>
      <c r="G8" s="154" t="s">
        <v>888</v>
      </c>
      <c r="H8" s="220">
        <v>700000</v>
      </c>
      <c r="I8" s="220">
        <v>700000</v>
      </c>
      <c r="J8" s="220">
        <v>700000</v>
      </c>
      <c r="K8" s="221" t="s">
        <v>911</v>
      </c>
      <c r="L8" s="223"/>
      <c r="M8" s="223"/>
      <c r="N8" s="223"/>
    </row>
    <row r="9" spans="1:14" s="224" customFormat="1" ht="29.25" customHeight="1">
      <c r="A9" s="217" t="s">
        <v>87</v>
      </c>
      <c r="B9" s="218">
        <v>2</v>
      </c>
      <c r="C9" s="193" t="s">
        <v>543</v>
      </c>
      <c r="D9" s="225" t="s">
        <v>544</v>
      </c>
      <c r="E9" s="219">
        <v>3811</v>
      </c>
      <c r="F9" s="219" t="s">
        <v>315</v>
      </c>
      <c r="G9" s="154" t="s">
        <v>261</v>
      </c>
      <c r="H9" s="220">
        <v>6000</v>
      </c>
      <c r="I9" s="220">
        <v>6000</v>
      </c>
      <c r="J9" s="220">
        <v>6000</v>
      </c>
      <c r="K9" s="221" t="s">
        <v>199</v>
      </c>
      <c r="L9" s="223"/>
      <c r="M9" s="223"/>
      <c r="N9" s="223"/>
    </row>
    <row r="10" spans="1:11" ht="27">
      <c r="A10" s="43" t="s">
        <v>94</v>
      </c>
      <c r="B10" s="48" t="s">
        <v>78</v>
      </c>
      <c r="C10" s="47" t="s">
        <v>95</v>
      </c>
      <c r="D10" s="163" t="s">
        <v>78</v>
      </c>
      <c r="E10" s="72" t="s">
        <v>78</v>
      </c>
      <c r="F10" s="72"/>
      <c r="G10" s="102" t="s">
        <v>78</v>
      </c>
      <c r="H10" s="23" t="s">
        <v>78</v>
      </c>
      <c r="I10" s="23" t="s">
        <v>78</v>
      </c>
      <c r="J10" s="23" t="s">
        <v>78</v>
      </c>
      <c r="K10" s="137" t="s">
        <v>78</v>
      </c>
    </row>
    <row r="11" spans="1:11" ht="27">
      <c r="A11" s="43" t="s">
        <v>96</v>
      </c>
      <c r="B11" s="48" t="s">
        <v>78</v>
      </c>
      <c r="C11" s="47" t="s">
        <v>383</v>
      </c>
      <c r="D11" s="163" t="s">
        <v>78</v>
      </c>
      <c r="E11" s="72" t="s">
        <v>78</v>
      </c>
      <c r="F11" s="72"/>
      <c r="G11" s="102" t="s">
        <v>78</v>
      </c>
      <c r="H11" s="23" t="s">
        <v>78</v>
      </c>
      <c r="I11" s="23" t="s">
        <v>78</v>
      </c>
      <c r="J11" s="23" t="s">
        <v>78</v>
      </c>
      <c r="K11" s="137" t="s">
        <v>78</v>
      </c>
    </row>
    <row r="12" spans="1:11" ht="13.5">
      <c r="A12" s="43" t="s">
        <v>78</v>
      </c>
      <c r="B12" s="48" t="s">
        <v>78</v>
      </c>
      <c r="C12" s="47" t="s">
        <v>97</v>
      </c>
      <c r="D12" s="163" t="s">
        <v>78</v>
      </c>
      <c r="E12" s="72" t="s">
        <v>78</v>
      </c>
      <c r="F12" s="163" t="s">
        <v>78</v>
      </c>
      <c r="G12" s="163" t="s">
        <v>78</v>
      </c>
      <c r="H12" s="209">
        <f>SUM(H13:H14)</f>
        <v>4000</v>
      </c>
      <c r="I12" s="209">
        <f>SUM(I13:I14)</f>
        <v>4000</v>
      </c>
      <c r="J12" s="209">
        <f>SUM(J13:J14)</f>
        <v>4000</v>
      </c>
      <c r="K12" s="137" t="s">
        <v>309</v>
      </c>
    </row>
    <row r="13" spans="1:11" ht="13.5">
      <c r="A13" s="44" t="s">
        <v>96</v>
      </c>
      <c r="B13" s="213">
        <v>1</v>
      </c>
      <c r="C13" s="45" t="s">
        <v>15</v>
      </c>
      <c r="D13" s="45" t="s">
        <v>78</v>
      </c>
      <c r="E13" s="140">
        <v>3211</v>
      </c>
      <c r="F13" s="136" t="s">
        <v>316</v>
      </c>
      <c r="G13" s="91" t="s">
        <v>259</v>
      </c>
      <c r="H13" s="22">
        <v>3000</v>
      </c>
      <c r="I13" s="22">
        <v>3000</v>
      </c>
      <c r="J13" s="22">
        <v>3000</v>
      </c>
      <c r="K13" s="221" t="s">
        <v>911</v>
      </c>
    </row>
    <row r="14" spans="1:11" ht="13.5">
      <c r="A14" s="44" t="s">
        <v>96</v>
      </c>
      <c r="B14" s="213">
        <v>2</v>
      </c>
      <c r="C14" s="45" t="s">
        <v>33</v>
      </c>
      <c r="D14" s="45" t="s">
        <v>78</v>
      </c>
      <c r="E14" s="140">
        <v>3241</v>
      </c>
      <c r="F14" s="136" t="s">
        <v>316</v>
      </c>
      <c r="G14" s="91" t="s">
        <v>259</v>
      </c>
      <c r="H14" s="22">
        <v>1000</v>
      </c>
      <c r="I14" s="22">
        <v>1000</v>
      </c>
      <c r="J14" s="22">
        <v>1000</v>
      </c>
      <c r="K14" s="221" t="s">
        <v>911</v>
      </c>
    </row>
    <row r="15" spans="1:11" ht="13.5">
      <c r="A15" s="197" t="s">
        <v>78</v>
      </c>
      <c r="B15" s="198" t="s">
        <v>78</v>
      </c>
      <c r="C15" s="199" t="s">
        <v>545</v>
      </c>
      <c r="D15" s="199" t="s">
        <v>78</v>
      </c>
      <c r="E15" s="200" t="s">
        <v>78</v>
      </c>
      <c r="F15" s="200"/>
      <c r="G15" s="201" t="s">
        <v>78</v>
      </c>
      <c r="H15" s="202">
        <f>SUM(H16:H19)</f>
        <v>51000</v>
      </c>
      <c r="I15" s="202">
        <f>SUM(I16:I19)</f>
        <v>51000</v>
      </c>
      <c r="J15" s="202">
        <f>SUM(J16:J19)</f>
        <v>51000</v>
      </c>
      <c r="K15" s="203" t="s">
        <v>309</v>
      </c>
    </row>
    <row r="16" spans="1:11" ht="13.5">
      <c r="A16" s="44" t="s">
        <v>96</v>
      </c>
      <c r="B16" s="213">
        <v>3</v>
      </c>
      <c r="C16" s="45" t="s">
        <v>666</v>
      </c>
      <c r="D16" s="45" t="s">
        <v>78</v>
      </c>
      <c r="E16" s="140">
        <v>3211</v>
      </c>
      <c r="F16" s="136" t="s">
        <v>316</v>
      </c>
      <c r="G16" s="91" t="s">
        <v>259</v>
      </c>
      <c r="H16" s="22">
        <v>9000</v>
      </c>
      <c r="I16" s="22">
        <v>9000</v>
      </c>
      <c r="J16" s="22">
        <v>9000</v>
      </c>
      <c r="K16" s="221" t="s">
        <v>911</v>
      </c>
    </row>
    <row r="17" spans="1:11" ht="13.5">
      <c r="A17" s="44" t="s">
        <v>96</v>
      </c>
      <c r="B17" s="213">
        <v>4</v>
      </c>
      <c r="C17" s="45" t="s">
        <v>30</v>
      </c>
      <c r="D17" s="46" t="s">
        <v>295</v>
      </c>
      <c r="E17" s="136">
        <v>3237</v>
      </c>
      <c r="F17" s="136" t="s">
        <v>316</v>
      </c>
      <c r="G17" s="91" t="s">
        <v>259</v>
      </c>
      <c r="H17" s="22">
        <v>22000</v>
      </c>
      <c r="I17" s="22">
        <v>22000</v>
      </c>
      <c r="J17" s="22">
        <v>22000</v>
      </c>
      <c r="K17" s="221" t="s">
        <v>911</v>
      </c>
    </row>
    <row r="18" spans="1:11" ht="13.5">
      <c r="A18" s="44" t="s">
        <v>96</v>
      </c>
      <c r="B18" s="213">
        <v>5</v>
      </c>
      <c r="C18" s="45" t="s">
        <v>36</v>
      </c>
      <c r="D18" s="46" t="s">
        <v>642</v>
      </c>
      <c r="E18" s="136">
        <v>3293</v>
      </c>
      <c r="F18" s="136" t="s">
        <v>316</v>
      </c>
      <c r="G18" s="91" t="s">
        <v>259</v>
      </c>
      <c r="H18" s="22">
        <v>15000</v>
      </c>
      <c r="I18" s="22">
        <v>15000</v>
      </c>
      <c r="J18" s="22">
        <v>15000</v>
      </c>
      <c r="K18" s="221" t="s">
        <v>911</v>
      </c>
    </row>
    <row r="19" spans="1:11" ht="13.5">
      <c r="A19" s="44" t="s">
        <v>96</v>
      </c>
      <c r="B19" s="213">
        <v>6</v>
      </c>
      <c r="C19" s="45" t="s">
        <v>546</v>
      </c>
      <c r="D19" s="46" t="s">
        <v>643</v>
      </c>
      <c r="E19" s="136">
        <v>3235</v>
      </c>
      <c r="F19" s="136" t="s">
        <v>316</v>
      </c>
      <c r="G19" s="91" t="s">
        <v>259</v>
      </c>
      <c r="H19" s="22">
        <v>5000</v>
      </c>
      <c r="I19" s="22">
        <v>5000</v>
      </c>
      <c r="J19" s="22">
        <v>5000</v>
      </c>
      <c r="K19" s="221" t="s">
        <v>911</v>
      </c>
    </row>
    <row r="20" spans="1:11" ht="13.5">
      <c r="A20" s="197" t="s">
        <v>78</v>
      </c>
      <c r="B20" s="198" t="s">
        <v>78</v>
      </c>
      <c r="C20" s="199" t="s">
        <v>548</v>
      </c>
      <c r="D20" s="199" t="s">
        <v>78</v>
      </c>
      <c r="E20" s="204" t="s">
        <v>78</v>
      </c>
      <c r="F20" s="204"/>
      <c r="G20" s="201" t="s">
        <v>78</v>
      </c>
      <c r="H20" s="202">
        <f>SUM(H21:H24)</f>
        <v>33000</v>
      </c>
      <c r="I20" s="202">
        <f>SUM(I21:I24)</f>
        <v>33000</v>
      </c>
      <c r="J20" s="202">
        <f>SUM(J21:J24)</f>
        <v>33000</v>
      </c>
      <c r="K20" s="203" t="s">
        <v>309</v>
      </c>
    </row>
    <row r="21" spans="1:11" ht="13.5">
      <c r="A21" s="44" t="s">
        <v>96</v>
      </c>
      <c r="B21" s="213">
        <v>7</v>
      </c>
      <c r="C21" s="45" t="s">
        <v>36</v>
      </c>
      <c r="D21" s="45" t="s">
        <v>78</v>
      </c>
      <c r="E21" s="136">
        <v>3293</v>
      </c>
      <c r="F21" s="136" t="s">
        <v>316</v>
      </c>
      <c r="G21" s="91" t="s">
        <v>259</v>
      </c>
      <c r="H21" s="22">
        <v>2000</v>
      </c>
      <c r="I21" s="22">
        <v>2000</v>
      </c>
      <c r="J21" s="22">
        <v>2000</v>
      </c>
      <c r="K21" s="221" t="s">
        <v>550</v>
      </c>
    </row>
    <row r="22" spans="1:11" ht="13.5">
      <c r="A22" s="44" t="s">
        <v>96</v>
      </c>
      <c r="B22" s="213">
        <v>8</v>
      </c>
      <c r="C22" s="45" t="s">
        <v>32</v>
      </c>
      <c r="D22" s="45" t="s">
        <v>384</v>
      </c>
      <c r="E22" s="136">
        <v>3239</v>
      </c>
      <c r="F22" s="136" t="s">
        <v>315</v>
      </c>
      <c r="G22" s="91" t="s">
        <v>259</v>
      </c>
      <c r="H22" s="22">
        <v>10000</v>
      </c>
      <c r="I22" s="22">
        <v>10000</v>
      </c>
      <c r="J22" s="22">
        <v>10000</v>
      </c>
      <c r="K22" s="114" t="s">
        <v>550</v>
      </c>
    </row>
    <row r="23" spans="1:11" ht="13.5">
      <c r="A23" s="44" t="s">
        <v>96</v>
      </c>
      <c r="B23" s="213">
        <v>9</v>
      </c>
      <c r="C23" s="45" t="s">
        <v>546</v>
      </c>
      <c r="D23" s="45" t="s">
        <v>78</v>
      </c>
      <c r="E23" s="136">
        <v>3235</v>
      </c>
      <c r="F23" s="136" t="s">
        <v>315</v>
      </c>
      <c r="G23" s="91" t="s">
        <v>259</v>
      </c>
      <c r="H23" s="22">
        <v>10000</v>
      </c>
      <c r="I23" s="22">
        <v>10000</v>
      </c>
      <c r="J23" s="22">
        <v>10000</v>
      </c>
      <c r="K23" s="114" t="s">
        <v>550</v>
      </c>
    </row>
    <row r="24" spans="1:14" s="224" customFormat="1" ht="40.5">
      <c r="A24" s="217" t="s">
        <v>96</v>
      </c>
      <c r="B24" s="218">
        <v>10</v>
      </c>
      <c r="C24" s="193" t="s">
        <v>52</v>
      </c>
      <c r="D24" s="225" t="s">
        <v>547</v>
      </c>
      <c r="E24" s="219">
        <v>3811</v>
      </c>
      <c r="F24" s="219" t="s">
        <v>316</v>
      </c>
      <c r="G24" s="154" t="s">
        <v>261</v>
      </c>
      <c r="H24" s="220">
        <v>11000</v>
      </c>
      <c r="I24" s="220">
        <v>11000</v>
      </c>
      <c r="J24" s="220">
        <v>11000</v>
      </c>
      <c r="K24" s="221" t="s">
        <v>99</v>
      </c>
      <c r="L24" s="223"/>
      <c r="M24" s="223"/>
      <c r="N24" s="223"/>
    </row>
    <row r="25" spans="1:11" ht="40.5">
      <c r="A25" s="43" t="s">
        <v>100</v>
      </c>
      <c r="B25" s="48" t="s">
        <v>78</v>
      </c>
      <c r="C25" s="47" t="s">
        <v>345</v>
      </c>
      <c r="D25" s="163" t="s">
        <v>78</v>
      </c>
      <c r="E25" s="72" t="s">
        <v>78</v>
      </c>
      <c r="F25" s="72"/>
      <c r="G25" s="102" t="s">
        <v>78</v>
      </c>
      <c r="H25" s="23">
        <f>SUM(H26:H29)</f>
        <v>85000</v>
      </c>
      <c r="I25" s="23">
        <f>SUM(I26:I29)</f>
        <v>85000</v>
      </c>
      <c r="J25" s="23">
        <f>SUM(J26:J29)</f>
        <v>85000</v>
      </c>
      <c r="K25" s="137" t="s">
        <v>309</v>
      </c>
    </row>
    <row r="26" spans="1:14" s="224" customFormat="1" ht="54">
      <c r="A26" s="217" t="s">
        <v>100</v>
      </c>
      <c r="B26" s="218">
        <v>1</v>
      </c>
      <c r="C26" s="225" t="s">
        <v>666</v>
      </c>
      <c r="D26" s="225" t="s">
        <v>332</v>
      </c>
      <c r="E26" s="219">
        <v>3211</v>
      </c>
      <c r="F26" s="219" t="s">
        <v>316</v>
      </c>
      <c r="G26" s="154" t="s">
        <v>259</v>
      </c>
      <c r="H26" s="220">
        <v>40000</v>
      </c>
      <c r="I26" s="220">
        <v>40000</v>
      </c>
      <c r="J26" s="220">
        <v>40000</v>
      </c>
      <c r="K26" s="221" t="s">
        <v>99</v>
      </c>
      <c r="L26" s="223"/>
      <c r="M26" s="223"/>
      <c r="N26" s="223"/>
    </row>
    <row r="27" spans="1:14" s="224" customFormat="1" ht="67.5">
      <c r="A27" s="217" t="s">
        <v>100</v>
      </c>
      <c r="B27" s="218">
        <v>2</v>
      </c>
      <c r="C27" s="225" t="s">
        <v>644</v>
      </c>
      <c r="D27" s="225" t="s">
        <v>645</v>
      </c>
      <c r="E27" s="219">
        <v>3241</v>
      </c>
      <c r="F27" s="219" t="s">
        <v>316</v>
      </c>
      <c r="G27" s="154" t="s">
        <v>259</v>
      </c>
      <c r="H27" s="220">
        <v>20000</v>
      </c>
      <c r="I27" s="220">
        <v>20000</v>
      </c>
      <c r="J27" s="220">
        <v>20000</v>
      </c>
      <c r="K27" s="221" t="s">
        <v>99</v>
      </c>
      <c r="L27" s="223"/>
      <c r="M27" s="223"/>
      <c r="N27" s="223"/>
    </row>
    <row r="28" spans="1:11" ht="13.5">
      <c r="A28" s="217" t="s">
        <v>100</v>
      </c>
      <c r="B28" s="218">
        <v>3</v>
      </c>
      <c r="C28" s="45" t="s">
        <v>659</v>
      </c>
      <c r="D28" s="46" t="s">
        <v>571</v>
      </c>
      <c r="E28" s="136">
        <v>3239</v>
      </c>
      <c r="F28" s="136" t="s">
        <v>316</v>
      </c>
      <c r="G28" s="91" t="s">
        <v>259</v>
      </c>
      <c r="H28" s="22">
        <v>20000</v>
      </c>
      <c r="I28" s="22">
        <v>20000</v>
      </c>
      <c r="J28" s="22">
        <v>20000</v>
      </c>
      <c r="K28" s="114" t="s">
        <v>99</v>
      </c>
    </row>
    <row r="29" spans="1:14" s="224" customFormat="1" ht="27">
      <c r="A29" s="217" t="s">
        <v>100</v>
      </c>
      <c r="B29" s="218">
        <v>4</v>
      </c>
      <c r="C29" s="225" t="s">
        <v>36</v>
      </c>
      <c r="D29" s="225" t="s">
        <v>646</v>
      </c>
      <c r="E29" s="219">
        <v>3293</v>
      </c>
      <c r="F29" s="219" t="s">
        <v>316</v>
      </c>
      <c r="G29" s="154" t="s">
        <v>259</v>
      </c>
      <c r="H29" s="220">
        <v>5000</v>
      </c>
      <c r="I29" s="220">
        <v>5000</v>
      </c>
      <c r="J29" s="220">
        <v>5000</v>
      </c>
      <c r="K29" s="221" t="s">
        <v>99</v>
      </c>
      <c r="L29" s="223"/>
      <c r="M29" s="223"/>
      <c r="N29" s="223"/>
    </row>
    <row r="30" spans="1:11" ht="27">
      <c r="A30" s="43" t="s">
        <v>333</v>
      </c>
      <c r="B30" s="48" t="s">
        <v>78</v>
      </c>
      <c r="C30" s="24" t="s">
        <v>334</v>
      </c>
      <c r="D30" s="163" t="s">
        <v>78</v>
      </c>
      <c r="E30" s="72" t="s">
        <v>78</v>
      </c>
      <c r="F30" s="72"/>
      <c r="G30" s="102" t="s">
        <v>78</v>
      </c>
      <c r="H30" s="23" t="s">
        <v>78</v>
      </c>
      <c r="I30" s="23" t="s">
        <v>78</v>
      </c>
      <c r="J30" s="23" t="s">
        <v>78</v>
      </c>
      <c r="K30" s="137" t="s">
        <v>78</v>
      </c>
    </row>
    <row r="31" spans="1:11" ht="13.5">
      <c r="A31" s="43" t="s">
        <v>335</v>
      </c>
      <c r="B31" s="48" t="s">
        <v>78</v>
      </c>
      <c r="C31" s="47" t="s">
        <v>102</v>
      </c>
      <c r="D31" s="51" t="s">
        <v>78</v>
      </c>
      <c r="E31" s="72" t="s">
        <v>78</v>
      </c>
      <c r="F31" s="72"/>
      <c r="G31" s="102" t="s">
        <v>78</v>
      </c>
      <c r="H31" s="23">
        <f>SUM(H32:H58)</f>
        <v>426000</v>
      </c>
      <c r="I31" s="23">
        <f>SUM(I32:I58)</f>
        <v>0</v>
      </c>
      <c r="J31" s="23">
        <f>SUM(J32:J58)</f>
        <v>0</v>
      </c>
      <c r="K31" s="137" t="s">
        <v>309</v>
      </c>
    </row>
    <row r="32" spans="1:11" ht="13.5">
      <c r="A32" s="44" t="s">
        <v>335</v>
      </c>
      <c r="B32" s="213">
        <v>1</v>
      </c>
      <c r="C32" s="39" t="s">
        <v>33</v>
      </c>
      <c r="D32" s="54" t="s">
        <v>271</v>
      </c>
      <c r="E32" s="136">
        <v>3241</v>
      </c>
      <c r="F32" s="136" t="s">
        <v>315</v>
      </c>
      <c r="G32" s="91" t="s">
        <v>260</v>
      </c>
      <c r="H32" s="22">
        <v>108000</v>
      </c>
      <c r="I32" s="22">
        <v>0</v>
      </c>
      <c r="J32" s="22">
        <v>0</v>
      </c>
      <c r="K32" s="114" t="s">
        <v>840</v>
      </c>
    </row>
    <row r="33" spans="1:14" s="224" customFormat="1" ht="27">
      <c r="A33" s="217" t="s">
        <v>335</v>
      </c>
      <c r="B33" s="218">
        <v>2</v>
      </c>
      <c r="C33" s="224" t="s">
        <v>33</v>
      </c>
      <c r="D33" s="166" t="s">
        <v>337</v>
      </c>
      <c r="E33" s="219">
        <v>3241</v>
      </c>
      <c r="F33" s="219" t="s">
        <v>315</v>
      </c>
      <c r="G33" s="91" t="s">
        <v>260</v>
      </c>
      <c r="H33" s="220">
        <v>45000</v>
      </c>
      <c r="I33" s="220">
        <v>0</v>
      </c>
      <c r="J33" s="220">
        <v>0</v>
      </c>
      <c r="K33" s="114" t="s">
        <v>840</v>
      </c>
      <c r="L33" s="223"/>
      <c r="M33" s="223"/>
      <c r="N33" s="223"/>
    </row>
    <row r="34" spans="1:14" s="224" customFormat="1" ht="27">
      <c r="A34" s="217" t="s">
        <v>335</v>
      </c>
      <c r="B34" s="218">
        <v>3</v>
      </c>
      <c r="C34" s="225" t="s">
        <v>659</v>
      </c>
      <c r="D34" s="193" t="s">
        <v>647</v>
      </c>
      <c r="E34" s="219">
        <v>3239</v>
      </c>
      <c r="F34" s="219" t="s">
        <v>315</v>
      </c>
      <c r="G34" s="91" t="s">
        <v>260</v>
      </c>
      <c r="H34" s="220">
        <v>6000</v>
      </c>
      <c r="I34" s="220">
        <v>0</v>
      </c>
      <c r="J34" s="220">
        <v>0</v>
      </c>
      <c r="K34" s="114" t="s">
        <v>840</v>
      </c>
      <c r="L34" s="223"/>
      <c r="M34" s="223"/>
      <c r="N34" s="223"/>
    </row>
    <row r="35" spans="1:14" s="224" customFormat="1" ht="27">
      <c r="A35" s="217" t="s">
        <v>335</v>
      </c>
      <c r="B35" s="218">
        <v>4</v>
      </c>
      <c r="C35" s="226" t="s">
        <v>15</v>
      </c>
      <c r="D35" s="225" t="s">
        <v>648</v>
      </c>
      <c r="E35" s="227">
        <v>3211</v>
      </c>
      <c r="F35" s="219" t="s">
        <v>315</v>
      </c>
      <c r="G35" s="91" t="s">
        <v>260</v>
      </c>
      <c r="H35" s="220">
        <v>4000</v>
      </c>
      <c r="I35" s="220">
        <v>0</v>
      </c>
      <c r="J35" s="220">
        <v>0</v>
      </c>
      <c r="K35" s="114" t="s">
        <v>840</v>
      </c>
      <c r="L35" s="223"/>
      <c r="M35" s="223"/>
      <c r="N35" s="223"/>
    </row>
    <row r="36" spans="1:11" ht="27">
      <c r="A36" s="44" t="s">
        <v>335</v>
      </c>
      <c r="B36" s="213">
        <v>5</v>
      </c>
      <c r="C36" s="226" t="s">
        <v>15</v>
      </c>
      <c r="D36" s="45" t="s">
        <v>863</v>
      </c>
      <c r="E36" s="136">
        <v>3211</v>
      </c>
      <c r="F36" s="136" t="s">
        <v>315</v>
      </c>
      <c r="G36" s="91" t="s">
        <v>260</v>
      </c>
      <c r="H36" s="22">
        <v>2000</v>
      </c>
      <c r="I36" s="22">
        <v>0</v>
      </c>
      <c r="J36" s="22">
        <v>0</v>
      </c>
      <c r="K36" s="114" t="s">
        <v>840</v>
      </c>
    </row>
    <row r="37" spans="1:14" s="224" customFormat="1" ht="29.25" customHeight="1">
      <c r="A37" s="217" t="s">
        <v>335</v>
      </c>
      <c r="B37" s="218">
        <v>6</v>
      </c>
      <c r="C37" s="226" t="s">
        <v>24</v>
      </c>
      <c r="D37" s="225" t="s">
        <v>649</v>
      </c>
      <c r="E37" s="219">
        <v>3231</v>
      </c>
      <c r="F37" s="219" t="s">
        <v>315</v>
      </c>
      <c r="G37" s="91" t="s">
        <v>260</v>
      </c>
      <c r="H37" s="220">
        <v>12000</v>
      </c>
      <c r="I37" s="220">
        <v>0</v>
      </c>
      <c r="J37" s="220">
        <v>0</v>
      </c>
      <c r="K37" s="114" t="s">
        <v>840</v>
      </c>
      <c r="L37" s="223"/>
      <c r="M37" s="223"/>
      <c r="N37" s="223"/>
    </row>
    <row r="38" spans="1:14" s="224" customFormat="1" ht="27">
      <c r="A38" s="217" t="s">
        <v>335</v>
      </c>
      <c r="B38" s="218">
        <v>7</v>
      </c>
      <c r="C38" s="225" t="s">
        <v>651</v>
      </c>
      <c r="D38" s="225" t="s">
        <v>650</v>
      </c>
      <c r="E38" s="219">
        <v>4223</v>
      </c>
      <c r="F38" s="219" t="s">
        <v>314</v>
      </c>
      <c r="G38" s="154" t="s">
        <v>888</v>
      </c>
      <c r="H38" s="220">
        <v>20000</v>
      </c>
      <c r="I38" s="220">
        <v>0</v>
      </c>
      <c r="J38" s="220">
        <v>0</v>
      </c>
      <c r="K38" s="114" t="s">
        <v>840</v>
      </c>
      <c r="L38" s="223"/>
      <c r="M38" s="223"/>
      <c r="N38" s="223"/>
    </row>
    <row r="39" spans="1:14" s="224" customFormat="1" ht="27">
      <c r="A39" s="217" t="s">
        <v>335</v>
      </c>
      <c r="B39" s="218">
        <v>8</v>
      </c>
      <c r="C39" s="225" t="s">
        <v>365</v>
      </c>
      <c r="D39" s="193" t="s">
        <v>652</v>
      </c>
      <c r="E39" s="219">
        <v>3225</v>
      </c>
      <c r="F39" s="219" t="s">
        <v>314</v>
      </c>
      <c r="G39" s="154" t="s">
        <v>888</v>
      </c>
      <c r="H39" s="220">
        <v>50000</v>
      </c>
      <c r="I39" s="220">
        <v>0</v>
      </c>
      <c r="J39" s="220">
        <v>0</v>
      </c>
      <c r="K39" s="114" t="s">
        <v>840</v>
      </c>
      <c r="L39" s="223"/>
      <c r="M39" s="223"/>
      <c r="N39" s="223"/>
    </row>
    <row r="40" spans="1:14" s="224" customFormat="1" ht="27">
      <c r="A40" s="217" t="s">
        <v>335</v>
      </c>
      <c r="B40" s="218">
        <v>9</v>
      </c>
      <c r="C40" s="166" t="s">
        <v>52</v>
      </c>
      <c r="D40" s="225" t="s">
        <v>864</v>
      </c>
      <c r="E40" s="219">
        <v>3811</v>
      </c>
      <c r="F40" s="219" t="s">
        <v>314</v>
      </c>
      <c r="G40" s="154" t="s">
        <v>888</v>
      </c>
      <c r="H40" s="220">
        <v>60000</v>
      </c>
      <c r="I40" s="220">
        <v>0</v>
      </c>
      <c r="J40" s="220">
        <v>0</v>
      </c>
      <c r="K40" s="114" t="s">
        <v>840</v>
      </c>
      <c r="L40" s="223"/>
      <c r="M40" s="223"/>
      <c r="N40" s="223"/>
    </row>
    <row r="41" spans="1:11" ht="13.5">
      <c r="A41" s="44" t="s">
        <v>335</v>
      </c>
      <c r="B41" s="213">
        <v>10</v>
      </c>
      <c r="C41" s="54" t="s">
        <v>19</v>
      </c>
      <c r="D41" s="46" t="s">
        <v>283</v>
      </c>
      <c r="E41" s="136">
        <v>3221</v>
      </c>
      <c r="F41" s="136" t="s">
        <v>315</v>
      </c>
      <c r="G41" s="91" t="s">
        <v>260</v>
      </c>
      <c r="H41" s="22">
        <v>22000</v>
      </c>
      <c r="I41" s="22">
        <v>0</v>
      </c>
      <c r="J41" s="22">
        <v>0</v>
      </c>
      <c r="K41" s="114" t="s">
        <v>840</v>
      </c>
    </row>
    <row r="42" spans="1:11" ht="13.5">
      <c r="A42" s="44" t="s">
        <v>335</v>
      </c>
      <c r="B42" s="213">
        <v>11</v>
      </c>
      <c r="C42" s="54" t="s">
        <v>19</v>
      </c>
      <c r="D42" s="25" t="s">
        <v>109</v>
      </c>
      <c r="E42" s="136">
        <v>3221</v>
      </c>
      <c r="F42" s="136" t="s">
        <v>315</v>
      </c>
      <c r="G42" s="91" t="s">
        <v>260</v>
      </c>
      <c r="H42" s="22">
        <v>11000</v>
      </c>
      <c r="I42" s="22">
        <v>0</v>
      </c>
      <c r="J42" s="22">
        <v>0</v>
      </c>
      <c r="K42" s="114" t="s">
        <v>840</v>
      </c>
    </row>
    <row r="43" spans="1:14" s="224" customFormat="1" ht="27">
      <c r="A43" s="217" t="s">
        <v>335</v>
      </c>
      <c r="B43" s="218">
        <v>12</v>
      </c>
      <c r="C43" s="226" t="s">
        <v>284</v>
      </c>
      <c r="D43" s="226" t="s">
        <v>268</v>
      </c>
      <c r="E43" s="219">
        <v>3221</v>
      </c>
      <c r="F43" s="219" t="s">
        <v>315</v>
      </c>
      <c r="G43" s="91" t="s">
        <v>260</v>
      </c>
      <c r="H43" s="220">
        <v>5000</v>
      </c>
      <c r="I43" s="220">
        <v>0</v>
      </c>
      <c r="J43" s="220">
        <v>0</v>
      </c>
      <c r="K43" s="114" t="s">
        <v>840</v>
      </c>
      <c r="L43" s="223"/>
      <c r="M43" s="223"/>
      <c r="N43" s="223"/>
    </row>
    <row r="44" spans="1:11" ht="13.5">
      <c r="A44" s="44" t="s">
        <v>335</v>
      </c>
      <c r="B44" s="213">
        <v>13</v>
      </c>
      <c r="C44" s="25" t="s">
        <v>653</v>
      </c>
      <c r="D44" s="25" t="s">
        <v>266</v>
      </c>
      <c r="E44" s="141">
        <v>3225</v>
      </c>
      <c r="F44" s="136" t="s">
        <v>315</v>
      </c>
      <c r="G44" s="91" t="s">
        <v>260</v>
      </c>
      <c r="H44" s="22">
        <v>1000</v>
      </c>
      <c r="I44" s="22">
        <v>0</v>
      </c>
      <c r="J44" s="22">
        <v>0</v>
      </c>
      <c r="K44" s="114" t="s">
        <v>840</v>
      </c>
    </row>
    <row r="45" spans="1:14" s="224" customFormat="1" ht="27">
      <c r="A45" s="217" t="s">
        <v>335</v>
      </c>
      <c r="B45" s="218">
        <v>14</v>
      </c>
      <c r="C45" s="166" t="s">
        <v>19</v>
      </c>
      <c r="D45" s="193" t="s">
        <v>654</v>
      </c>
      <c r="E45" s="219">
        <v>3221</v>
      </c>
      <c r="F45" s="219" t="s">
        <v>315</v>
      </c>
      <c r="G45" s="91" t="s">
        <v>260</v>
      </c>
      <c r="H45" s="220">
        <v>2000</v>
      </c>
      <c r="I45" s="220">
        <v>0</v>
      </c>
      <c r="J45" s="220">
        <v>0</v>
      </c>
      <c r="K45" s="114" t="s">
        <v>840</v>
      </c>
      <c r="L45" s="223"/>
      <c r="M45" s="223"/>
      <c r="N45" s="223"/>
    </row>
    <row r="46" spans="1:11" ht="13.5">
      <c r="A46" s="44" t="s">
        <v>335</v>
      </c>
      <c r="B46" s="213">
        <v>15</v>
      </c>
      <c r="C46" s="54" t="s">
        <v>19</v>
      </c>
      <c r="D46" s="46" t="s">
        <v>655</v>
      </c>
      <c r="E46" s="136">
        <v>3221</v>
      </c>
      <c r="F46" s="136" t="s">
        <v>315</v>
      </c>
      <c r="G46" s="91" t="s">
        <v>260</v>
      </c>
      <c r="H46" s="22">
        <v>2000</v>
      </c>
      <c r="I46" s="22">
        <v>0</v>
      </c>
      <c r="J46" s="22">
        <v>0</v>
      </c>
      <c r="K46" s="114" t="s">
        <v>840</v>
      </c>
    </row>
    <row r="47" spans="1:14" s="224" customFormat="1" ht="27">
      <c r="A47" s="217" t="s">
        <v>335</v>
      </c>
      <c r="B47" s="218">
        <v>16</v>
      </c>
      <c r="C47" s="166" t="s">
        <v>28</v>
      </c>
      <c r="D47" s="193" t="s">
        <v>656</v>
      </c>
      <c r="E47" s="219">
        <v>3235</v>
      </c>
      <c r="F47" s="219" t="s">
        <v>315</v>
      </c>
      <c r="G47" s="91" t="s">
        <v>260</v>
      </c>
      <c r="H47" s="220">
        <v>18000</v>
      </c>
      <c r="I47" s="220">
        <v>0</v>
      </c>
      <c r="J47" s="220">
        <v>0</v>
      </c>
      <c r="K47" s="114" t="s">
        <v>840</v>
      </c>
      <c r="L47" s="223"/>
      <c r="M47" s="223"/>
      <c r="N47" s="223"/>
    </row>
    <row r="48" spans="1:11" ht="13.5">
      <c r="A48" s="44" t="s">
        <v>335</v>
      </c>
      <c r="B48" s="213">
        <v>17</v>
      </c>
      <c r="C48" s="54" t="s">
        <v>26</v>
      </c>
      <c r="D48" s="46" t="s">
        <v>657</v>
      </c>
      <c r="E48" s="136">
        <v>3233</v>
      </c>
      <c r="F48" s="136" t="s">
        <v>315</v>
      </c>
      <c r="G48" s="91" t="s">
        <v>260</v>
      </c>
      <c r="H48" s="22">
        <v>2000</v>
      </c>
      <c r="I48" s="22">
        <v>0</v>
      </c>
      <c r="J48" s="22">
        <v>0</v>
      </c>
      <c r="K48" s="114" t="s">
        <v>840</v>
      </c>
    </row>
    <row r="49" spans="1:11" ht="13.5">
      <c r="A49" s="44" t="s">
        <v>335</v>
      </c>
      <c r="B49" s="213">
        <v>18</v>
      </c>
      <c r="C49" s="225" t="s">
        <v>659</v>
      </c>
      <c r="D49" s="46" t="s">
        <v>658</v>
      </c>
      <c r="E49" s="136">
        <v>3239</v>
      </c>
      <c r="F49" s="136" t="s">
        <v>315</v>
      </c>
      <c r="G49" s="91" t="s">
        <v>260</v>
      </c>
      <c r="H49" s="22">
        <v>3000</v>
      </c>
      <c r="I49" s="22">
        <v>0</v>
      </c>
      <c r="J49" s="22">
        <v>0</v>
      </c>
      <c r="K49" s="114" t="s">
        <v>840</v>
      </c>
    </row>
    <row r="50" spans="1:14" s="224" customFormat="1" ht="27">
      <c r="A50" s="217" t="s">
        <v>335</v>
      </c>
      <c r="B50" s="218">
        <v>19</v>
      </c>
      <c r="C50" s="54" t="s">
        <v>26</v>
      </c>
      <c r="D50" s="166" t="s">
        <v>269</v>
      </c>
      <c r="E50" s="219">
        <v>3233</v>
      </c>
      <c r="F50" s="219" t="s">
        <v>315</v>
      </c>
      <c r="G50" s="91" t="s">
        <v>260</v>
      </c>
      <c r="H50" s="220">
        <v>5000</v>
      </c>
      <c r="I50" s="220">
        <v>0</v>
      </c>
      <c r="J50" s="220">
        <v>0</v>
      </c>
      <c r="K50" s="114" t="s">
        <v>840</v>
      </c>
      <c r="L50" s="223"/>
      <c r="M50" s="223"/>
      <c r="N50" s="223"/>
    </row>
    <row r="51" spans="1:11" ht="13.5">
      <c r="A51" s="44" t="s">
        <v>335</v>
      </c>
      <c r="B51" s="213">
        <v>20</v>
      </c>
      <c r="C51" s="54" t="s">
        <v>30</v>
      </c>
      <c r="D51" s="54" t="s">
        <v>660</v>
      </c>
      <c r="E51" s="136">
        <v>3237</v>
      </c>
      <c r="F51" s="136" t="s">
        <v>315</v>
      </c>
      <c r="G51" s="91" t="s">
        <v>260</v>
      </c>
      <c r="H51" s="22">
        <v>1000</v>
      </c>
      <c r="I51" s="22">
        <v>0</v>
      </c>
      <c r="J51" s="22">
        <v>0</v>
      </c>
      <c r="K51" s="114" t="s">
        <v>840</v>
      </c>
    </row>
    <row r="52" spans="1:11" ht="13.5">
      <c r="A52" s="44" t="s">
        <v>335</v>
      </c>
      <c r="B52" s="213">
        <v>21</v>
      </c>
      <c r="C52" s="54" t="s">
        <v>30</v>
      </c>
      <c r="D52" s="46" t="s">
        <v>661</v>
      </c>
      <c r="E52" s="136">
        <v>3237</v>
      </c>
      <c r="F52" s="136" t="s">
        <v>315</v>
      </c>
      <c r="G52" s="91" t="s">
        <v>260</v>
      </c>
      <c r="H52" s="22">
        <v>10000</v>
      </c>
      <c r="I52" s="22">
        <v>0</v>
      </c>
      <c r="J52" s="22">
        <v>0</v>
      </c>
      <c r="K52" s="114" t="s">
        <v>840</v>
      </c>
    </row>
    <row r="53" spans="1:11" ht="13.5">
      <c r="A53" s="44" t="s">
        <v>335</v>
      </c>
      <c r="B53" s="213">
        <v>22</v>
      </c>
      <c r="C53" s="34" t="s">
        <v>27</v>
      </c>
      <c r="D53" s="54" t="s">
        <v>105</v>
      </c>
      <c r="E53" s="136">
        <v>3234</v>
      </c>
      <c r="F53" s="136" t="s">
        <v>315</v>
      </c>
      <c r="G53" s="91" t="s">
        <v>260</v>
      </c>
      <c r="H53" s="22">
        <v>3000</v>
      </c>
      <c r="I53" s="22">
        <v>0</v>
      </c>
      <c r="J53" s="22">
        <v>0</v>
      </c>
      <c r="K53" s="114" t="s">
        <v>840</v>
      </c>
    </row>
    <row r="54" spans="1:11" ht="13.5">
      <c r="A54" s="44" t="s">
        <v>335</v>
      </c>
      <c r="B54" s="213">
        <v>23</v>
      </c>
      <c r="C54" s="34" t="s">
        <v>662</v>
      </c>
      <c r="D54" s="54" t="s">
        <v>106</v>
      </c>
      <c r="E54" s="136">
        <v>3236</v>
      </c>
      <c r="F54" s="136" t="s">
        <v>315</v>
      </c>
      <c r="G54" s="91" t="s">
        <v>260</v>
      </c>
      <c r="H54" s="22">
        <v>5000</v>
      </c>
      <c r="I54" s="22">
        <v>0</v>
      </c>
      <c r="J54" s="22">
        <v>0</v>
      </c>
      <c r="K54" s="114" t="s">
        <v>840</v>
      </c>
    </row>
    <row r="55" spans="1:11" ht="13.5">
      <c r="A55" s="44" t="s">
        <v>335</v>
      </c>
      <c r="B55" s="213">
        <v>24</v>
      </c>
      <c r="C55" s="25" t="s">
        <v>267</v>
      </c>
      <c r="D55" s="45" t="s">
        <v>663</v>
      </c>
      <c r="E55" s="136">
        <v>3292</v>
      </c>
      <c r="F55" s="136" t="s">
        <v>315</v>
      </c>
      <c r="G55" s="91" t="s">
        <v>260</v>
      </c>
      <c r="H55" s="22">
        <v>6000</v>
      </c>
      <c r="I55" s="22">
        <v>0</v>
      </c>
      <c r="J55" s="22">
        <v>0</v>
      </c>
      <c r="K55" s="114" t="s">
        <v>840</v>
      </c>
    </row>
    <row r="56" spans="1:14" s="224" customFormat="1" ht="40.5">
      <c r="A56" s="217" t="s">
        <v>335</v>
      </c>
      <c r="B56" s="218">
        <v>25</v>
      </c>
      <c r="C56" s="193" t="s">
        <v>52</v>
      </c>
      <c r="D56" s="228" t="s">
        <v>664</v>
      </c>
      <c r="E56" s="227">
        <v>3811</v>
      </c>
      <c r="F56" s="219" t="s">
        <v>315</v>
      </c>
      <c r="G56" s="91" t="s">
        <v>260</v>
      </c>
      <c r="H56" s="220">
        <v>12000</v>
      </c>
      <c r="I56" s="220">
        <v>0</v>
      </c>
      <c r="J56" s="220">
        <v>0</v>
      </c>
      <c r="K56" s="114" t="s">
        <v>840</v>
      </c>
      <c r="L56" s="223"/>
      <c r="M56" s="223"/>
      <c r="N56" s="223"/>
    </row>
    <row r="57" spans="1:14" s="224" customFormat="1" ht="27">
      <c r="A57" s="217" t="s">
        <v>335</v>
      </c>
      <c r="B57" s="218">
        <v>26</v>
      </c>
      <c r="C57" s="193" t="s">
        <v>52</v>
      </c>
      <c r="D57" s="226" t="s">
        <v>665</v>
      </c>
      <c r="E57" s="227">
        <v>3811</v>
      </c>
      <c r="F57" s="219" t="s">
        <v>315</v>
      </c>
      <c r="G57" s="91" t="s">
        <v>260</v>
      </c>
      <c r="H57" s="220">
        <v>5000</v>
      </c>
      <c r="I57" s="220">
        <v>0</v>
      </c>
      <c r="J57" s="220">
        <v>0</v>
      </c>
      <c r="K57" s="114" t="s">
        <v>840</v>
      </c>
      <c r="L57" s="223"/>
      <c r="M57" s="223"/>
      <c r="N57" s="223"/>
    </row>
    <row r="58" spans="1:11" ht="13.5">
      <c r="A58" s="44" t="s">
        <v>335</v>
      </c>
      <c r="B58" s="213">
        <v>27</v>
      </c>
      <c r="C58" s="25" t="s">
        <v>32</v>
      </c>
      <c r="D58" s="64" t="s">
        <v>300</v>
      </c>
      <c r="E58" s="136">
        <v>3239</v>
      </c>
      <c r="F58" s="136" t="s">
        <v>315</v>
      </c>
      <c r="G58" s="91" t="s">
        <v>260</v>
      </c>
      <c r="H58" s="22">
        <v>6000</v>
      </c>
      <c r="I58" s="22">
        <v>0</v>
      </c>
      <c r="J58" s="22">
        <v>0</v>
      </c>
      <c r="K58" s="114" t="s">
        <v>840</v>
      </c>
    </row>
    <row r="59" spans="1:11" ht="13.5">
      <c r="A59" s="43" t="s">
        <v>336</v>
      </c>
      <c r="B59" s="48" t="s">
        <v>78</v>
      </c>
      <c r="C59" s="24" t="s">
        <v>107</v>
      </c>
      <c r="D59" s="51" t="s">
        <v>78</v>
      </c>
      <c r="E59" s="105" t="s">
        <v>78</v>
      </c>
      <c r="F59" s="105"/>
      <c r="G59" s="102" t="s">
        <v>78</v>
      </c>
      <c r="H59" s="23">
        <f>SUM(H60:H83)</f>
        <v>350000</v>
      </c>
      <c r="I59" s="23">
        <f>SUM(I60:I83)</f>
        <v>0</v>
      </c>
      <c r="J59" s="23">
        <f>SUM(J60:J83)</f>
        <v>327000</v>
      </c>
      <c r="K59" s="137" t="s">
        <v>309</v>
      </c>
    </row>
    <row r="60" spans="1:12" ht="13.5">
      <c r="A60" s="44" t="s">
        <v>336</v>
      </c>
      <c r="B60" s="213">
        <v>1</v>
      </c>
      <c r="C60" s="39" t="s">
        <v>33</v>
      </c>
      <c r="D60" s="54" t="s">
        <v>271</v>
      </c>
      <c r="E60" s="136">
        <v>3241</v>
      </c>
      <c r="F60" s="136" t="s">
        <v>315</v>
      </c>
      <c r="G60" s="91" t="s">
        <v>260</v>
      </c>
      <c r="H60" s="22">
        <v>88000</v>
      </c>
      <c r="I60" s="22">
        <v>0</v>
      </c>
      <c r="J60" s="22">
        <v>88000</v>
      </c>
      <c r="K60" s="114" t="s">
        <v>840</v>
      </c>
      <c r="L60" s="195"/>
    </row>
    <row r="61" spans="1:14" s="224" customFormat="1" ht="27">
      <c r="A61" s="217" t="s">
        <v>336</v>
      </c>
      <c r="B61" s="218">
        <v>2</v>
      </c>
      <c r="C61" s="224" t="s">
        <v>33</v>
      </c>
      <c r="D61" s="166" t="s">
        <v>337</v>
      </c>
      <c r="E61" s="227">
        <v>3241</v>
      </c>
      <c r="F61" s="219" t="s">
        <v>315</v>
      </c>
      <c r="G61" s="91" t="s">
        <v>260</v>
      </c>
      <c r="H61" s="220">
        <v>37000</v>
      </c>
      <c r="I61" s="220">
        <v>0</v>
      </c>
      <c r="J61" s="220">
        <v>37000</v>
      </c>
      <c r="K61" s="114" t="s">
        <v>840</v>
      </c>
      <c r="L61" s="229"/>
      <c r="M61" s="223"/>
      <c r="N61" s="223"/>
    </row>
    <row r="62" spans="1:11" ht="13.5">
      <c r="A62" s="44" t="s">
        <v>336</v>
      </c>
      <c r="B62" s="213">
        <v>3</v>
      </c>
      <c r="C62" s="25" t="s">
        <v>32</v>
      </c>
      <c r="D62" s="45" t="s">
        <v>325</v>
      </c>
      <c r="E62" s="141">
        <v>3239</v>
      </c>
      <c r="F62" s="136" t="s">
        <v>315</v>
      </c>
      <c r="G62" s="91" t="s">
        <v>260</v>
      </c>
      <c r="H62" s="119">
        <v>7000</v>
      </c>
      <c r="I62" s="119">
        <v>0</v>
      </c>
      <c r="J62" s="119">
        <v>7000</v>
      </c>
      <c r="K62" s="114" t="s">
        <v>840</v>
      </c>
    </row>
    <row r="63" spans="1:14" s="224" customFormat="1" ht="27">
      <c r="A63" s="217" t="s">
        <v>336</v>
      </c>
      <c r="B63" s="218">
        <v>4</v>
      </c>
      <c r="C63" s="226" t="s">
        <v>15</v>
      </c>
      <c r="D63" s="225" t="s">
        <v>327</v>
      </c>
      <c r="E63" s="227">
        <v>3211</v>
      </c>
      <c r="F63" s="219" t="s">
        <v>315</v>
      </c>
      <c r="G63" s="91" t="s">
        <v>260</v>
      </c>
      <c r="H63" s="220">
        <v>3000</v>
      </c>
      <c r="I63" s="220">
        <v>0</v>
      </c>
      <c r="J63" s="220">
        <v>3000</v>
      </c>
      <c r="K63" s="114" t="s">
        <v>840</v>
      </c>
      <c r="L63" s="223"/>
      <c r="M63" s="223"/>
      <c r="N63" s="223"/>
    </row>
    <row r="64" spans="1:11" ht="13.5">
      <c r="A64" s="44" t="s">
        <v>336</v>
      </c>
      <c r="B64" s="213">
        <v>5</v>
      </c>
      <c r="C64" s="226" t="s">
        <v>15</v>
      </c>
      <c r="D64" s="45" t="s">
        <v>78</v>
      </c>
      <c r="E64" s="141">
        <v>3211</v>
      </c>
      <c r="F64" s="136" t="s">
        <v>315</v>
      </c>
      <c r="G64" s="91" t="s">
        <v>260</v>
      </c>
      <c r="H64" s="22">
        <v>2000</v>
      </c>
      <c r="I64" s="22">
        <v>0</v>
      </c>
      <c r="J64" s="22">
        <v>2000</v>
      </c>
      <c r="K64" s="114" t="s">
        <v>840</v>
      </c>
    </row>
    <row r="65" spans="1:14" s="224" customFormat="1" ht="13.5">
      <c r="A65" s="217" t="s">
        <v>336</v>
      </c>
      <c r="B65" s="218">
        <v>6</v>
      </c>
      <c r="C65" s="226" t="s">
        <v>24</v>
      </c>
      <c r="D65" s="226" t="s">
        <v>108</v>
      </c>
      <c r="E65" s="227">
        <v>3231</v>
      </c>
      <c r="F65" s="219" t="s">
        <v>315</v>
      </c>
      <c r="G65" s="91" t="s">
        <v>260</v>
      </c>
      <c r="H65" s="220">
        <v>2000</v>
      </c>
      <c r="I65" s="220">
        <v>0</v>
      </c>
      <c r="J65" s="220">
        <v>1500</v>
      </c>
      <c r="K65" s="114" t="s">
        <v>840</v>
      </c>
      <c r="L65" s="223"/>
      <c r="M65" s="223"/>
      <c r="N65" s="223"/>
    </row>
    <row r="66" spans="1:14" s="224" customFormat="1" ht="27">
      <c r="A66" s="217" t="s">
        <v>336</v>
      </c>
      <c r="B66" s="218">
        <v>7</v>
      </c>
      <c r="C66" s="25" t="s">
        <v>653</v>
      </c>
      <c r="D66" s="230" t="s">
        <v>667</v>
      </c>
      <c r="E66" s="227">
        <v>3225</v>
      </c>
      <c r="F66" s="219" t="s">
        <v>314</v>
      </c>
      <c r="G66" s="154" t="s">
        <v>888</v>
      </c>
      <c r="H66" s="220">
        <v>50000</v>
      </c>
      <c r="I66" s="220">
        <v>0</v>
      </c>
      <c r="J66" s="220">
        <v>30000</v>
      </c>
      <c r="K66" s="114" t="s">
        <v>840</v>
      </c>
      <c r="L66" s="223"/>
      <c r="M66" s="223"/>
      <c r="N66" s="223"/>
    </row>
    <row r="67" spans="1:14" s="224" customFormat="1" ht="27.75" customHeight="1">
      <c r="A67" s="217" t="s">
        <v>336</v>
      </c>
      <c r="B67" s="218">
        <v>8</v>
      </c>
      <c r="C67" s="225" t="s">
        <v>651</v>
      </c>
      <c r="D67" s="231" t="s">
        <v>668</v>
      </c>
      <c r="E67" s="227">
        <v>4223</v>
      </c>
      <c r="F67" s="219" t="s">
        <v>314</v>
      </c>
      <c r="G67" s="154" t="s">
        <v>888</v>
      </c>
      <c r="H67" s="220">
        <v>55000</v>
      </c>
      <c r="I67" s="220">
        <v>0</v>
      </c>
      <c r="J67" s="220">
        <v>40000</v>
      </c>
      <c r="K67" s="114" t="s">
        <v>840</v>
      </c>
      <c r="L67" s="223"/>
      <c r="M67" s="223"/>
      <c r="N67" s="223"/>
    </row>
    <row r="68" spans="1:14" s="224" customFormat="1" ht="40.5">
      <c r="A68" s="217" t="s">
        <v>336</v>
      </c>
      <c r="B68" s="218">
        <v>9</v>
      </c>
      <c r="C68" s="193" t="s">
        <v>52</v>
      </c>
      <c r="D68" s="226" t="s">
        <v>669</v>
      </c>
      <c r="E68" s="227">
        <v>3811</v>
      </c>
      <c r="F68" s="219" t="s">
        <v>314</v>
      </c>
      <c r="G68" s="154" t="s">
        <v>888</v>
      </c>
      <c r="H68" s="220">
        <v>20000</v>
      </c>
      <c r="I68" s="220">
        <v>0</v>
      </c>
      <c r="J68" s="220">
        <v>20000</v>
      </c>
      <c r="K68" s="114" t="s">
        <v>840</v>
      </c>
      <c r="L68" s="223"/>
      <c r="M68" s="223"/>
      <c r="N68" s="223"/>
    </row>
    <row r="69" spans="1:11" ht="13.5">
      <c r="A69" s="44" t="s">
        <v>336</v>
      </c>
      <c r="B69" s="213">
        <v>10</v>
      </c>
      <c r="C69" s="226" t="s">
        <v>24</v>
      </c>
      <c r="D69" s="46" t="s">
        <v>670</v>
      </c>
      <c r="E69" s="141">
        <v>3231</v>
      </c>
      <c r="F69" s="136" t="s">
        <v>315</v>
      </c>
      <c r="G69" s="91" t="s">
        <v>260</v>
      </c>
      <c r="H69" s="22">
        <v>2000</v>
      </c>
      <c r="I69" s="22">
        <v>0</v>
      </c>
      <c r="J69" s="22">
        <v>4500</v>
      </c>
      <c r="K69" s="114" t="s">
        <v>840</v>
      </c>
    </row>
    <row r="70" spans="1:11" ht="13.5">
      <c r="A70" s="44" t="s">
        <v>336</v>
      </c>
      <c r="B70" s="213">
        <v>11</v>
      </c>
      <c r="C70" s="54" t="s">
        <v>19</v>
      </c>
      <c r="D70" s="25" t="s">
        <v>283</v>
      </c>
      <c r="E70" s="141">
        <v>3221</v>
      </c>
      <c r="F70" s="136" t="s">
        <v>315</v>
      </c>
      <c r="G70" s="91" t="s">
        <v>260</v>
      </c>
      <c r="H70" s="22">
        <v>11000</v>
      </c>
      <c r="I70" s="22">
        <v>0</v>
      </c>
      <c r="J70" s="22">
        <v>11000</v>
      </c>
      <c r="K70" s="114" t="s">
        <v>840</v>
      </c>
    </row>
    <row r="71" spans="1:11" ht="13.5">
      <c r="A71" s="44" t="s">
        <v>336</v>
      </c>
      <c r="B71" s="213">
        <v>12</v>
      </c>
      <c r="C71" s="54" t="s">
        <v>19</v>
      </c>
      <c r="D71" s="54" t="s">
        <v>109</v>
      </c>
      <c r="E71" s="136">
        <v>3221</v>
      </c>
      <c r="F71" s="136" t="s">
        <v>315</v>
      </c>
      <c r="G71" s="91" t="s">
        <v>260</v>
      </c>
      <c r="H71" s="22">
        <v>7000</v>
      </c>
      <c r="I71" s="22">
        <v>0</v>
      </c>
      <c r="J71" s="22">
        <v>5000</v>
      </c>
      <c r="K71" s="114" t="s">
        <v>840</v>
      </c>
    </row>
    <row r="72" spans="1:14" s="224" customFormat="1" ht="27">
      <c r="A72" s="217" t="s">
        <v>336</v>
      </c>
      <c r="B72" s="218">
        <v>13</v>
      </c>
      <c r="C72" s="166" t="s">
        <v>19</v>
      </c>
      <c r="D72" s="193" t="s">
        <v>268</v>
      </c>
      <c r="E72" s="219">
        <v>3221</v>
      </c>
      <c r="F72" s="219" t="s">
        <v>315</v>
      </c>
      <c r="G72" s="91" t="s">
        <v>260</v>
      </c>
      <c r="H72" s="220">
        <v>5000</v>
      </c>
      <c r="I72" s="220">
        <v>0</v>
      </c>
      <c r="J72" s="220">
        <v>2000</v>
      </c>
      <c r="K72" s="114" t="s">
        <v>840</v>
      </c>
      <c r="L72" s="223"/>
      <c r="M72" s="223"/>
      <c r="N72" s="223"/>
    </row>
    <row r="73" spans="1:11" ht="13.5">
      <c r="A73" s="44" t="s">
        <v>336</v>
      </c>
      <c r="B73" s="213">
        <v>14</v>
      </c>
      <c r="C73" s="54" t="s">
        <v>19</v>
      </c>
      <c r="D73" s="46" t="s">
        <v>671</v>
      </c>
      <c r="E73" s="136">
        <v>3221</v>
      </c>
      <c r="F73" s="136" t="s">
        <v>315</v>
      </c>
      <c r="G73" s="91" t="s">
        <v>260</v>
      </c>
      <c r="H73" s="22">
        <v>1000</v>
      </c>
      <c r="I73" s="22">
        <v>0</v>
      </c>
      <c r="J73" s="22">
        <v>1000</v>
      </c>
      <c r="K73" s="114" t="s">
        <v>840</v>
      </c>
    </row>
    <row r="74" spans="1:14" s="224" customFormat="1" ht="27">
      <c r="A74" s="217" t="s">
        <v>336</v>
      </c>
      <c r="B74" s="218">
        <v>15</v>
      </c>
      <c r="C74" s="166" t="s">
        <v>28</v>
      </c>
      <c r="D74" s="193" t="s">
        <v>674</v>
      </c>
      <c r="E74" s="219">
        <v>3235</v>
      </c>
      <c r="F74" s="219" t="s">
        <v>315</v>
      </c>
      <c r="G74" s="91" t="s">
        <v>260</v>
      </c>
      <c r="H74" s="232">
        <v>18000</v>
      </c>
      <c r="I74" s="220">
        <v>0</v>
      </c>
      <c r="J74" s="220">
        <v>18000</v>
      </c>
      <c r="K74" s="114" t="s">
        <v>840</v>
      </c>
      <c r="L74" s="223"/>
      <c r="M74" s="223"/>
      <c r="N74" s="223"/>
    </row>
    <row r="75" spans="1:11" ht="13.5">
      <c r="A75" s="44" t="s">
        <v>336</v>
      </c>
      <c r="B75" s="213">
        <v>16</v>
      </c>
      <c r="C75" s="54" t="s">
        <v>26</v>
      </c>
      <c r="D75" s="46" t="s">
        <v>673</v>
      </c>
      <c r="E75" s="136">
        <v>3233</v>
      </c>
      <c r="F75" s="136" t="s">
        <v>315</v>
      </c>
      <c r="G75" s="91" t="s">
        <v>260</v>
      </c>
      <c r="H75" s="119">
        <v>2000</v>
      </c>
      <c r="I75" s="22">
        <v>0</v>
      </c>
      <c r="J75" s="22">
        <v>2000</v>
      </c>
      <c r="K75" s="114" t="s">
        <v>840</v>
      </c>
    </row>
    <row r="76" spans="1:11" ht="13.5">
      <c r="A76" s="44" t="s">
        <v>336</v>
      </c>
      <c r="B76" s="213">
        <v>17</v>
      </c>
      <c r="C76" s="25" t="s">
        <v>32</v>
      </c>
      <c r="D76" s="54" t="s">
        <v>658</v>
      </c>
      <c r="E76" s="136">
        <v>3239</v>
      </c>
      <c r="F76" s="136" t="s">
        <v>315</v>
      </c>
      <c r="G76" s="91" t="s">
        <v>260</v>
      </c>
      <c r="H76" s="119">
        <v>2000</v>
      </c>
      <c r="I76" s="22">
        <v>0</v>
      </c>
      <c r="J76" s="22">
        <v>2000</v>
      </c>
      <c r="K76" s="114" t="s">
        <v>840</v>
      </c>
    </row>
    <row r="77" spans="1:11" ht="13.5">
      <c r="A77" s="44" t="s">
        <v>336</v>
      </c>
      <c r="B77" s="213">
        <v>18</v>
      </c>
      <c r="C77" s="34" t="s">
        <v>662</v>
      </c>
      <c r="D77" s="54" t="s">
        <v>672</v>
      </c>
      <c r="E77" s="136">
        <v>3236</v>
      </c>
      <c r="F77" s="136" t="s">
        <v>315</v>
      </c>
      <c r="G77" s="91" t="s">
        <v>260</v>
      </c>
      <c r="H77" s="119">
        <v>5000</v>
      </c>
      <c r="I77" s="22">
        <v>0</v>
      </c>
      <c r="J77" s="22">
        <v>5000</v>
      </c>
      <c r="K77" s="114" t="s">
        <v>840</v>
      </c>
    </row>
    <row r="78" spans="1:14" s="224" customFormat="1" ht="27">
      <c r="A78" s="217" t="s">
        <v>336</v>
      </c>
      <c r="B78" s="218">
        <v>19</v>
      </c>
      <c r="C78" s="166" t="s">
        <v>269</v>
      </c>
      <c r="D78" s="193" t="s">
        <v>269</v>
      </c>
      <c r="E78" s="219">
        <v>3233</v>
      </c>
      <c r="F78" s="219" t="s">
        <v>315</v>
      </c>
      <c r="G78" s="91" t="s">
        <v>260</v>
      </c>
      <c r="H78" s="232">
        <v>5000</v>
      </c>
      <c r="I78" s="220">
        <v>0</v>
      </c>
      <c r="J78" s="220">
        <v>5000</v>
      </c>
      <c r="K78" s="114" t="s">
        <v>840</v>
      </c>
      <c r="L78" s="223"/>
      <c r="M78" s="223"/>
      <c r="N78" s="223"/>
    </row>
    <row r="79" spans="1:11" ht="27">
      <c r="A79" s="44" t="s">
        <v>336</v>
      </c>
      <c r="B79" s="213">
        <v>20</v>
      </c>
      <c r="C79" s="54" t="s">
        <v>30</v>
      </c>
      <c r="D79" s="46" t="s">
        <v>675</v>
      </c>
      <c r="E79" s="136">
        <v>3237</v>
      </c>
      <c r="F79" s="136" t="s">
        <v>315</v>
      </c>
      <c r="G79" s="91" t="s">
        <v>260</v>
      </c>
      <c r="H79" s="119">
        <v>1000</v>
      </c>
      <c r="I79" s="22">
        <v>0</v>
      </c>
      <c r="J79" s="22">
        <v>1000</v>
      </c>
      <c r="K79" s="114" t="s">
        <v>840</v>
      </c>
    </row>
    <row r="80" spans="1:11" ht="13.5">
      <c r="A80" s="44" t="s">
        <v>336</v>
      </c>
      <c r="B80" s="213">
        <v>21</v>
      </c>
      <c r="C80" s="34" t="s">
        <v>27</v>
      </c>
      <c r="D80" s="54" t="s">
        <v>676</v>
      </c>
      <c r="E80" s="136">
        <v>3234</v>
      </c>
      <c r="F80" s="136" t="s">
        <v>315</v>
      </c>
      <c r="G80" s="91" t="s">
        <v>260</v>
      </c>
      <c r="H80" s="119">
        <v>3000</v>
      </c>
      <c r="I80" s="22">
        <v>0</v>
      </c>
      <c r="J80" s="22">
        <v>3000</v>
      </c>
      <c r="K80" s="114" t="s">
        <v>840</v>
      </c>
    </row>
    <row r="81" spans="1:11" ht="13.5">
      <c r="A81" s="44" t="s">
        <v>336</v>
      </c>
      <c r="B81" s="213">
        <v>22</v>
      </c>
      <c r="C81" s="25" t="s">
        <v>35</v>
      </c>
      <c r="D81" s="25" t="s">
        <v>110</v>
      </c>
      <c r="E81" s="141">
        <v>3292</v>
      </c>
      <c r="F81" s="136" t="s">
        <v>315</v>
      </c>
      <c r="G81" s="91" t="s">
        <v>260</v>
      </c>
      <c r="H81" s="22">
        <v>4000</v>
      </c>
      <c r="I81" s="22">
        <v>0</v>
      </c>
      <c r="J81" s="22">
        <v>4000</v>
      </c>
      <c r="K81" s="114" t="s">
        <v>840</v>
      </c>
    </row>
    <row r="82" spans="1:14" s="224" customFormat="1" ht="40.5">
      <c r="A82" s="217" t="s">
        <v>336</v>
      </c>
      <c r="B82" s="218">
        <v>23</v>
      </c>
      <c r="C82" s="193" t="s">
        <v>52</v>
      </c>
      <c r="D82" s="228" t="s">
        <v>677</v>
      </c>
      <c r="E82" s="219">
        <v>3811</v>
      </c>
      <c r="F82" s="219" t="s">
        <v>315</v>
      </c>
      <c r="G82" s="91" t="s">
        <v>260</v>
      </c>
      <c r="H82" s="220">
        <v>12000</v>
      </c>
      <c r="I82" s="220">
        <v>0</v>
      </c>
      <c r="J82" s="220">
        <v>15000</v>
      </c>
      <c r="K82" s="114" t="s">
        <v>840</v>
      </c>
      <c r="L82" s="223"/>
      <c r="M82" s="223"/>
      <c r="N82" s="223"/>
    </row>
    <row r="83" spans="1:14" s="224" customFormat="1" ht="27">
      <c r="A83" s="217" t="s">
        <v>336</v>
      </c>
      <c r="B83" s="218">
        <v>24</v>
      </c>
      <c r="C83" s="193" t="s">
        <v>52</v>
      </c>
      <c r="D83" s="225" t="s">
        <v>678</v>
      </c>
      <c r="E83" s="219">
        <v>3811</v>
      </c>
      <c r="F83" s="219" t="s">
        <v>315</v>
      </c>
      <c r="G83" s="91" t="s">
        <v>260</v>
      </c>
      <c r="H83" s="232">
        <v>8000</v>
      </c>
      <c r="I83" s="220">
        <v>0</v>
      </c>
      <c r="J83" s="220">
        <v>20000</v>
      </c>
      <c r="K83" s="114" t="s">
        <v>840</v>
      </c>
      <c r="L83" s="223"/>
      <c r="M83" s="223"/>
      <c r="N83" s="223"/>
    </row>
    <row r="84" spans="1:11" ht="13.5">
      <c r="A84" s="43" t="s">
        <v>338</v>
      </c>
      <c r="B84" s="48" t="s">
        <v>78</v>
      </c>
      <c r="C84" s="47" t="s">
        <v>111</v>
      </c>
      <c r="D84" s="47" t="s">
        <v>78</v>
      </c>
      <c r="E84" s="72" t="s">
        <v>78</v>
      </c>
      <c r="F84" s="72"/>
      <c r="G84" s="102" t="s">
        <v>78</v>
      </c>
      <c r="H84" s="23">
        <f>SUM(H85:H91)</f>
        <v>74000</v>
      </c>
      <c r="I84" s="23">
        <f>SUM(I85:I91)</f>
        <v>76000</v>
      </c>
      <c r="J84" s="23">
        <f>SUM(J85:J91)</f>
        <v>76000</v>
      </c>
      <c r="K84" s="137" t="s">
        <v>309</v>
      </c>
    </row>
    <row r="85" spans="1:11" ht="13.5">
      <c r="A85" s="169" t="s">
        <v>338</v>
      </c>
      <c r="B85" s="213">
        <v>1</v>
      </c>
      <c r="C85" s="166" t="s">
        <v>19</v>
      </c>
      <c r="D85" s="45" t="s">
        <v>679</v>
      </c>
      <c r="E85" s="136">
        <v>3221</v>
      </c>
      <c r="F85" s="136" t="s">
        <v>315</v>
      </c>
      <c r="G85" s="91" t="s">
        <v>260</v>
      </c>
      <c r="H85" s="22">
        <v>15000</v>
      </c>
      <c r="I85" s="22">
        <v>15000</v>
      </c>
      <c r="J85" s="22">
        <v>15000</v>
      </c>
      <c r="K85" s="114" t="s">
        <v>840</v>
      </c>
    </row>
    <row r="86" spans="1:14" s="224" customFormat="1" ht="27">
      <c r="A86" s="233" t="s">
        <v>338</v>
      </c>
      <c r="B86" s="218">
        <v>2</v>
      </c>
      <c r="C86" s="224" t="s">
        <v>33</v>
      </c>
      <c r="D86" s="225" t="s">
        <v>352</v>
      </c>
      <c r="E86" s="219">
        <v>3241</v>
      </c>
      <c r="F86" s="219" t="s">
        <v>315</v>
      </c>
      <c r="G86" s="91" t="s">
        <v>260</v>
      </c>
      <c r="H86" s="220">
        <v>9000</v>
      </c>
      <c r="I86" s="220">
        <v>9000</v>
      </c>
      <c r="J86" s="220">
        <v>9000</v>
      </c>
      <c r="K86" s="114" t="s">
        <v>840</v>
      </c>
      <c r="L86" s="223"/>
      <c r="M86" s="223"/>
      <c r="N86" s="223"/>
    </row>
    <row r="87" spans="1:14" s="224" customFormat="1" ht="40.5">
      <c r="A87" s="233" t="s">
        <v>338</v>
      </c>
      <c r="B87" s="218">
        <v>3</v>
      </c>
      <c r="C87" s="193" t="s">
        <v>52</v>
      </c>
      <c r="D87" s="193" t="s">
        <v>680</v>
      </c>
      <c r="E87" s="219">
        <v>3811</v>
      </c>
      <c r="F87" s="219" t="s">
        <v>315</v>
      </c>
      <c r="G87" s="91" t="s">
        <v>260</v>
      </c>
      <c r="H87" s="220">
        <v>30000</v>
      </c>
      <c r="I87" s="220">
        <v>30000</v>
      </c>
      <c r="J87" s="220">
        <v>30000</v>
      </c>
      <c r="K87" s="114" t="s">
        <v>840</v>
      </c>
      <c r="L87" s="222"/>
      <c r="M87" s="223"/>
      <c r="N87" s="223"/>
    </row>
    <row r="88" spans="1:14" s="224" customFormat="1" ht="27">
      <c r="A88" s="233" t="s">
        <v>338</v>
      </c>
      <c r="B88" s="218">
        <v>4</v>
      </c>
      <c r="C88" s="226" t="s">
        <v>24</v>
      </c>
      <c r="D88" s="193" t="s">
        <v>324</v>
      </c>
      <c r="E88" s="219">
        <v>3231</v>
      </c>
      <c r="F88" s="219" t="s">
        <v>315</v>
      </c>
      <c r="G88" s="91" t="s">
        <v>260</v>
      </c>
      <c r="H88" s="220">
        <v>10000</v>
      </c>
      <c r="I88" s="220">
        <v>10000</v>
      </c>
      <c r="J88" s="220">
        <v>10000</v>
      </c>
      <c r="K88" s="114" t="s">
        <v>840</v>
      </c>
      <c r="L88" s="223"/>
      <c r="M88" s="223"/>
      <c r="N88" s="223"/>
    </row>
    <row r="89" spans="1:12" ht="13.5">
      <c r="A89" s="169" t="s">
        <v>338</v>
      </c>
      <c r="B89" s="213">
        <v>5</v>
      </c>
      <c r="C89" s="45" t="s">
        <v>681</v>
      </c>
      <c r="D89" s="45" t="s">
        <v>865</v>
      </c>
      <c r="E89" s="136">
        <v>3211</v>
      </c>
      <c r="F89" s="136" t="s">
        <v>315</v>
      </c>
      <c r="G89" s="91" t="s">
        <v>260</v>
      </c>
      <c r="H89" s="22">
        <v>1000</v>
      </c>
      <c r="I89" s="22">
        <v>1000</v>
      </c>
      <c r="J89" s="22">
        <v>1000</v>
      </c>
      <c r="K89" s="114" t="s">
        <v>840</v>
      </c>
      <c r="L89" s="73"/>
    </row>
    <row r="90" spans="1:12" ht="13.5">
      <c r="A90" s="169" t="s">
        <v>338</v>
      </c>
      <c r="B90" s="213">
        <v>6</v>
      </c>
      <c r="C90" s="45" t="s">
        <v>25</v>
      </c>
      <c r="D90" s="45" t="s">
        <v>682</v>
      </c>
      <c r="E90" s="99">
        <v>3232</v>
      </c>
      <c r="F90" s="136" t="s">
        <v>315</v>
      </c>
      <c r="G90" s="91" t="s">
        <v>260</v>
      </c>
      <c r="H90" s="22">
        <v>7000</v>
      </c>
      <c r="I90" s="22">
        <v>9000</v>
      </c>
      <c r="J90" s="22">
        <v>9000</v>
      </c>
      <c r="K90" s="114" t="s">
        <v>840</v>
      </c>
      <c r="L90" s="73"/>
    </row>
    <row r="91" spans="1:11" ht="13.5">
      <c r="A91" s="169" t="s">
        <v>338</v>
      </c>
      <c r="B91" s="213">
        <v>7</v>
      </c>
      <c r="C91" s="45" t="s">
        <v>137</v>
      </c>
      <c r="D91" s="64" t="s">
        <v>683</v>
      </c>
      <c r="E91" s="136">
        <v>3221</v>
      </c>
      <c r="F91" s="136" t="s">
        <v>315</v>
      </c>
      <c r="G91" s="91" t="s">
        <v>260</v>
      </c>
      <c r="H91" s="22">
        <v>2000</v>
      </c>
      <c r="I91" s="22">
        <v>2000</v>
      </c>
      <c r="J91" s="22">
        <v>2000</v>
      </c>
      <c r="K91" s="208" t="s">
        <v>841</v>
      </c>
    </row>
    <row r="92" spans="1:14" s="224" customFormat="1" ht="27">
      <c r="A92" s="234" t="s">
        <v>339</v>
      </c>
      <c r="B92" s="235" t="s">
        <v>78</v>
      </c>
      <c r="C92" s="236" t="s">
        <v>329</v>
      </c>
      <c r="D92" s="236" t="s">
        <v>78</v>
      </c>
      <c r="E92" s="237" t="s">
        <v>78</v>
      </c>
      <c r="F92" s="237"/>
      <c r="G92" s="162" t="s">
        <v>78</v>
      </c>
      <c r="H92" s="238">
        <f>SUM(H93:H95)</f>
        <v>43000</v>
      </c>
      <c r="I92" s="238">
        <f>SUM(I93:I95)</f>
        <v>0</v>
      </c>
      <c r="J92" s="238">
        <f>SUM(J93:J95)</f>
        <v>43000</v>
      </c>
      <c r="K92" s="239" t="s">
        <v>309</v>
      </c>
      <c r="L92" s="223"/>
      <c r="M92" s="223"/>
      <c r="N92" s="223"/>
    </row>
    <row r="93" spans="1:14" s="224" customFormat="1" ht="27">
      <c r="A93" s="217" t="s">
        <v>339</v>
      </c>
      <c r="B93" s="218">
        <v>1</v>
      </c>
      <c r="C93" s="225" t="s">
        <v>15</v>
      </c>
      <c r="D93" s="225" t="s">
        <v>330</v>
      </c>
      <c r="E93" s="219">
        <v>3211</v>
      </c>
      <c r="F93" s="219" t="s">
        <v>315</v>
      </c>
      <c r="G93" s="91" t="s">
        <v>260</v>
      </c>
      <c r="H93" s="220">
        <v>3000</v>
      </c>
      <c r="I93" s="220">
        <v>0</v>
      </c>
      <c r="J93" s="220">
        <v>3000</v>
      </c>
      <c r="K93" s="114" t="s">
        <v>840</v>
      </c>
      <c r="L93" s="222"/>
      <c r="M93" s="223"/>
      <c r="N93" s="223"/>
    </row>
    <row r="94" spans="1:14" s="224" customFormat="1" ht="40.5">
      <c r="A94" s="217" t="s">
        <v>339</v>
      </c>
      <c r="B94" s="218">
        <v>2</v>
      </c>
      <c r="C94" s="224" t="s">
        <v>33</v>
      </c>
      <c r="D94" s="225" t="s">
        <v>866</v>
      </c>
      <c r="E94" s="219">
        <v>3241</v>
      </c>
      <c r="F94" s="219" t="s">
        <v>315</v>
      </c>
      <c r="G94" s="91" t="s">
        <v>260</v>
      </c>
      <c r="H94" s="220">
        <v>27000</v>
      </c>
      <c r="I94" s="220">
        <v>0</v>
      </c>
      <c r="J94" s="220">
        <v>27000</v>
      </c>
      <c r="K94" s="114" t="s">
        <v>840</v>
      </c>
      <c r="L94" s="222"/>
      <c r="M94" s="223"/>
      <c r="N94" s="223"/>
    </row>
    <row r="95" spans="1:14" s="224" customFormat="1" ht="40.5">
      <c r="A95" s="217" t="s">
        <v>339</v>
      </c>
      <c r="B95" s="218">
        <v>3</v>
      </c>
      <c r="C95" s="226" t="s">
        <v>24</v>
      </c>
      <c r="D95" s="193" t="s">
        <v>685</v>
      </c>
      <c r="E95" s="219">
        <v>3231</v>
      </c>
      <c r="F95" s="219" t="s">
        <v>315</v>
      </c>
      <c r="G95" s="91" t="s">
        <v>260</v>
      </c>
      <c r="H95" s="220">
        <v>13000</v>
      </c>
      <c r="I95" s="220">
        <v>0</v>
      </c>
      <c r="J95" s="220">
        <v>13000</v>
      </c>
      <c r="K95" s="114" t="s">
        <v>840</v>
      </c>
      <c r="L95" s="222"/>
      <c r="M95" s="223"/>
      <c r="N95" s="223"/>
    </row>
    <row r="96" spans="1:11" ht="13.5">
      <c r="A96" s="43" t="s">
        <v>348</v>
      </c>
      <c r="B96" s="48" t="s">
        <v>78</v>
      </c>
      <c r="C96" s="47" t="s">
        <v>113</v>
      </c>
      <c r="D96" s="47" t="s">
        <v>78</v>
      </c>
      <c r="E96" s="72" t="s">
        <v>78</v>
      </c>
      <c r="F96" s="72"/>
      <c r="G96" s="102" t="s">
        <v>78</v>
      </c>
      <c r="H96" s="23">
        <f>SUM(H97:H103)</f>
        <v>0</v>
      </c>
      <c r="I96" s="23">
        <f>SUM(I97:I103)</f>
        <v>53000</v>
      </c>
      <c r="J96" s="23">
        <f>SUM(J97:J103)</f>
        <v>0</v>
      </c>
      <c r="K96" s="137" t="s">
        <v>309</v>
      </c>
    </row>
    <row r="97" spans="1:11" ht="13.5">
      <c r="A97" s="44" t="s">
        <v>348</v>
      </c>
      <c r="B97" s="213">
        <v>1</v>
      </c>
      <c r="C97" s="224" t="s">
        <v>33</v>
      </c>
      <c r="D97" s="45" t="s">
        <v>686</v>
      </c>
      <c r="E97" s="136">
        <v>3241</v>
      </c>
      <c r="F97" s="136" t="s">
        <v>315</v>
      </c>
      <c r="G97" s="91" t="s">
        <v>260</v>
      </c>
      <c r="H97" s="22">
        <v>0</v>
      </c>
      <c r="I97" s="22">
        <v>5000</v>
      </c>
      <c r="J97" s="22">
        <v>0</v>
      </c>
      <c r="K97" s="114" t="s">
        <v>99</v>
      </c>
    </row>
    <row r="98" spans="1:11" ht="13.5">
      <c r="A98" s="44" t="s">
        <v>348</v>
      </c>
      <c r="B98" s="213">
        <v>2</v>
      </c>
      <c r="C98" s="224" t="s">
        <v>33</v>
      </c>
      <c r="D98" s="45" t="s">
        <v>112</v>
      </c>
      <c r="E98" s="99">
        <v>3241</v>
      </c>
      <c r="F98" s="136" t="s">
        <v>315</v>
      </c>
      <c r="G98" s="91" t="s">
        <v>260</v>
      </c>
      <c r="H98" s="22">
        <v>0</v>
      </c>
      <c r="I98" s="22">
        <v>3000</v>
      </c>
      <c r="J98" s="22">
        <v>0</v>
      </c>
      <c r="K98" s="114" t="s">
        <v>99</v>
      </c>
    </row>
    <row r="99" spans="1:14" s="224" customFormat="1" ht="27">
      <c r="A99" s="217" t="s">
        <v>348</v>
      </c>
      <c r="B99" s="218">
        <v>3</v>
      </c>
      <c r="C99" s="225" t="s">
        <v>15</v>
      </c>
      <c r="D99" s="225" t="s">
        <v>687</v>
      </c>
      <c r="E99" s="219">
        <v>3211</v>
      </c>
      <c r="F99" s="219" t="s">
        <v>315</v>
      </c>
      <c r="G99" s="91" t="s">
        <v>260</v>
      </c>
      <c r="H99" s="220">
        <v>0</v>
      </c>
      <c r="I99" s="220">
        <v>1000</v>
      </c>
      <c r="J99" s="220">
        <v>0</v>
      </c>
      <c r="K99" s="221" t="s">
        <v>99</v>
      </c>
      <c r="L99" s="223"/>
      <c r="M99" s="223"/>
      <c r="N99" s="223"/>
    </row>
    <row r="100" spans="1:14" s="224" customFormat="1" ht="27">
      <c r="A100" s="217" t="s">
        <v>348</v>
      </c>
      <c r="B100" s="218">
        <v>4</v>
      </c>
      <c r="C100" s="226" t="s">
        <v>24</v>
      </c>
      <c r="D100" s="193" t="s">
        <v>688</v>
      </c>
      <c r="E100" s="219">
        <v>3231</v>
      </c>
      <c r="F100" s="219" t="s">
        <v>315</v>
      </c>
      <c r="G100" s="91" t="s">
        <v>260</v>
      </c>
      <c r="H100" s="220">
        <v>0</v>
      </c>
      <c r="I100" s="220">
        <v>2500</v>
      </c>
      <c r="J100" s="220">
        <v>0</v>
      </c>
      <c r="K100" s="221" t="s">
        <v>99</v>
      </c>
      <c r="L100" s="223"/>
      <c r="M100" s="223"/>
      <c r="N100" s="223"/>
    </row>
    <row r="101" spans="1:11" ht="13.5">
      <c r="A101" s="44" t="s">
        <v>348</v>
      </c>
      <c r="B101" s="213">
        <v>5</v>
      </c>
      <c r="C101" s="226" t="s">
        <v>24</v>
      </c>
      <c r="D101" s="45" t="s">
        <v>114</v>
      </c>
      <c r="E101" s="136">
        <v>3231</v>
      </c>
      <c r="F101" s="136" t="s">
        <v>315</v>
      </c>
      <c r="G101" s="91" t="s">
        <v>260</v>
      </c>
      <c r="H101" s="22">
        <v>0</v>
      </c>
      <c r="I101" s="22">
        <v>4500</v>
      </c>
      <c r="J101" s="22">
        <v>0</v>
      </c>
      <c r="K101" s="114" t="s">
        <v>99</v>
      </c>
    </row>
    <row r="102" spans="1:14" s="224" customFormat="1" ht="27">
      <c r="A102" s="217" t="s">
        <v>348</v>
      </c>
      <c r="B102" s="218">
        <v>6</v>
      </c>
      <c r="C102" s="226" t="s">
        <v>32</v>
      </c>
      <c r="D102" s="193" t="s">
        <v>689</v>
      </c>
      <c r="E102" s="219">
        <v>3239</v>
      </c>
      <c r="F102" s="219" t="s">
        <v>315</v>
      </c>
      <c r="G102" s="91" t="s">
        <v>260</v>
      </c>
      <c r="H102" s="220">
        <v>0</v>
      </c>
      <c r="I102" s="220">
        <v>22000</v>
      </c>
      <c r="J102" s="220">
        <v>0</v>
      </c>
      <c r="K102" s="221" t="s">
        <v>99</v>
      </c>
      <c r="L102" s="223"/>
      <c r="M102" s="223"/>
      <c r="N102" s="223"/>
    </row>
    <row r="103" spans="1:11" ht="13.5">
      <c r="A103" s="44" t="s">
        <v>348</v>
      </c>
      <c r="B103" s="213">
        <v>7</v>
      </c>
      <c r="C103" s="166" t="s">
        <v>28</v>
      </c>
      <c r="D103" s="46" t="s">
        <v>286</v>
      </c>
      <c r="E103" s="136">
        <v>3235</v>
      </c>
      <c r="F103" s="136" t="s">
        <v>315</v>
      </c>
      <c r="G103" s="91" t="s">
        <v>260</v>
      </c>
      <c r="H103" s="22">
        <v>0</v>
      </c>
      <c r="I103" s="22">
        <v>15000</v>
      </c>
      <c r="J103" s="22">
        <v>0</v>
      </c>
      <c r="K103" s="114" t="s">
        <v>99</v>
      </c>
    </row>
    <row r="104" spans="1:11" ht="27">
      <c r="A104" s="43" t="s">
        <v>349</v>
      </c>
      <c r="B104" s="48" t="s">
        <v>78</v>
      </c>
      <c r="C104" s="47" t="s">
        <v>541</v>
      </c>
      <c r="D104" s="51" t="s">
        <v>78</v>
      </c>
      <c r="E104" s="72" t="s">
        <v>78</v>
      </c>
      <c r="F104" s="72"/>
      <c r="G104" s="102" t="s">
        <v>78</v>
      </c>
      <c r="H104" s="122">
        <f>SUM(H105:H116)</f>
        <v>0</v>
      </c>
      <c r="I104" s="122">
        <f>SUM(I105:I116)</f>
        <v>837000</v>
      </c>
      <c r="J104" s="122">
        <f>SUM(J105:J116)</f>
        <v>0</v>
      </c>
      <c r="K104" s="137" t="s">
        <v>309</v>
      </c>
    </row>
    <row r="105" spans="1:14" s="224" customFormat="1" ht="27">
      <c r="A105" s="217" t="s">
        <v>349</v>
      </c>
      <c r="B105" s="218">
        <v>1</v>
      </c>
      <c r="C105" s="224" t="s">
        <v>33</v>
      </c>
      <c r="D105" s="225" t="s">
        <v>698</v>
      </c>
      <c r="E105" s="219">
        <v>3241</v>
      </c>
      <c r="F105" s="219" t="s">
        <v>315</v>
      </c>
      <c r="G105" s="91" t="s">
        <v>260</v>
      </c>
      <c r="H105" s="240">
        <v>0</v>
      </c>
      <c r="I105" s="240">
        <v>275000</v>
      </c>
      <c r="J105" s="240">
        <v>0</v>
      </c>
      <c r="K105" s="221" t="s">
        <v>99</v>
      </c>
      <c r="L105" s="223"/>
      <c r="M105" s="223"/>
      <c r="N105" s="223"/>
    </row>
    <row r="106" spans="1:11" ht="13.5">
      <c r="A106" s="44" t="s">
        <v>349</v>
      </c>
      <c r="B106" s="213">
        <v>2</v>
      </c>
      <c r="C106" s="224" t="s">
        <v>33</v>
      </c>
      <c r="D106" s="46" t="s">
        <v>291</v>
      </c>
      <c r="E106" s="136">
        <v>3241</v>
      </c>
      <c r="F106" s="136" t="s">
        <v>317</v>
      </c>
      <c r="G106" s="91" t="s">
        <v>900</v>
      </c>
      <c r="H106" s="26">
        <v>0</v>
      </c>
      <c r="I106" s="26">
        <v>25000</v>
      </c>
      <c r="J106" s="26">
        <v>0</v>
      </c>
      <c r="K106" s="114" t="s">
        <v>99</v>
      </c>
    </row>
    <row r="107" spans="1:11" ht="13.5">
      <c r="A107" s="44" t="s">
        <v>349</v>
      </c>
      <c r="B107" s="213">
        <v>3</v>
      </c>
      <c r="C107" s="45" t="s">
        <v>666</v>
      </c>
      <c r="D107" s="40" t="s">
        <v>78</v>
      </c>
      <c r="E107" s="136">
        <v>3211</v>
      </c>
      <c r="F107" s="136" t="s">
        <v>315</v>
      </c>
      <c r="G107" s="91" t="s">
        <v>260</v>
      </c>
      <c r="H107" s="26">
        <v>0</v>
      </c>
      <c r="I107" s="26">
        <v>6000</v>
      </c>
      <c r="J107" s="26">
        <v>0</v>
      </c>
      <c r="K107" s="114" t="s">
        <v>99</v>
      </c>
    </row>
    <row r="108" spans="1:14" s="224" customFormat="1" ht="27">
      <c r="A108" s="217" t="s">
        <v>349</v>
      </c>
      <c r="B108" s="218">
        <v>4</v>
      </c>
      <c r="C108" s="226" t="s">
        <v>24</v>
      </c>
      <c r="D108" s="193" t="s">
        <v>699</v>
      </c>
      <c r="E108" s="219">
        <v>3231</v>
      </c>
      <c r="F108" s="219" t="s">
        <v>315</v>
      </c>
      <c r="G108" s="91" t="s">
        <v>260</v>
      </c>
      <c r="H108" s="240">
        <v>0</v>
      </c>
      <c r="I108" s="240">
        <v>5000</v>
      </c>
      <c r="J108" s="240">
        <v>0</v>
      </c>
      <c r="K108" s="221" t="s">
        <v>99</v>
      </c>
      <c r="L108" s="223"/>
      <c r="M108" s="223"/>
      <c r="N108" s="223"/>
    </row>
    <row r="109" spans="1:11" ht="27">
      <c r="A109" s="44" t="s">
        <v>349</v>
      </c>
      <c r="B109" s="213">
        <v>5</v>
      </c>
      <c r="C109" s="224" t="s">
        <v>33</v>
      </c>
      <c r="D109" s="45" t="s">
        <v>103</v>
      </c>
      <c r="E109" s="136">
        <v>3241</v>
      </c>
      <c r="F109" s="136" t="s">
        <v>315</v>
      </c>
      <c r="G109" s="91" t="s">
        <v>260</v>
      </c>
      <c r="H109" s="26">
        <v>0</v>
      </c>
      <c r="I109" s="26">
        <v>17000</v>
      </c>
      <c r="J109" s="26">
        <v>0</v>
      </c>
      <c r="K109" s="114" t="s">
        <v>99</v>
      </c>
    </row>
    <row r="110" spans="1:11" ht="13.5">
      <c r="A110" s="44" t="s">
        <v>349</v>
      </c>
      <c r="B110" s="213">
        <v>6</v>
      </c>
      <c r="C110" s="45" t="s">
        <v>666</v>
      </c>
      <c r="D110" s="45" t="s">
        <v>690</v>
      </c>
      <c r="E110" s="136">
        <v>3211</v>
      </c>
      <c r="F110" s="136" t="s">
        <v>315</v>
      </c>
      <c r="G110" s="91" t="s">
        <v>260</v>
      </c>
      <c r="H110" s="26">
        <v>0</v>
      </c>
      <c r="I110" s="26">
        <v>3000</v>
      </c>
      <c r="J110" s="26">
        <v>0</v>
      </c>
      <c r="K110" s="114" t="s">
        <v>99</v>
      </c>
    </row>
    <row r="111" spans="1:14" s="224" customFormat="1" ht="40.5">
      <c r="A111" s="217" t="s">
        <v>349</v>
      </c>
      <c r="B111" s="218">
        <v>7</v>
      </c>
      <c r="C111" s="166" t="s">
        <v>23</v>
      </c>
      <c r="D111" s="193" t="s">
        <v>691</v>
      </c>
      <c r="E111" s="219">
        <v>3227</v>
      </c>
      <c r="F111" s="219" t="s">
        <v>317</v>
      </c>
      <c r="G111" s="154" t="s">
        <v>900</v>
      </c>
      <c r="H111" s="240">
        <v>0</v>
      </c>
      <c r="I111" s="240">
        <v>63000</v>
      </c>
      <c r="J111" s="240">
        <v>0</v>
      </c>
      <c r="K111" s="221" t="s">
        <v>99</v>
      </c>
      <c r="L111" s="223"/>
      <c r="M111" s="223"/>
      <c r="N111" s="223"/>
    </row>
    <row r="112" spans="1:14" s="224" customFormat="1" ht="40.5">
      <c r="A112" s="217" t="s">
        <v>349</v>
      </c>
      <c r="B112" s="218">
        <v>8</v>
      </c>
      <c r="C112" s="166" t="s">
        <v>23</v>
      </c>
      <c r="D112" s="193" t="s">
        <v>692</v>
      </c>
      <c r="E112" s="219">
        <v>3227</v>
      </c>
      <c r="F112" s="219" t="s">
        <v>315</v>
      </c>
      <c r="G112" s="91" t="s">
        <v>260</v>
      </c>
      <c r="H112" s="240">
        <v>0</v>
      </c>
      <c r="I112" s="240">
        <v>58000</v>
      </c>
      <c r="J112" s="240">
        <v>0</v>
      </c>
      <c r="K112" s="221" t="s">
        <v>99</v>
      </c>
      <c r="L112" s="223"/>
      <c r="M112" s="223"/>
      <c r="N112" s="223"/>
    </row>
    <row r="113" spans="1:14" s="224" customFormat="1" ht="27">
      <c r="A113" s="217" t="s">
        <v>349</v>
      </c>
      <c r="B113" s="218">
        <v>9</v>
      </c>
      <c r="C113" s="166" t="s">
        <v>23</v>
      </c>
      <c r="D113" s="193" t="s">
        <v>115</v>
      </c>
      <c r="E113" s="219">
        <v>3227</v>
      </c>
      <c r="F113" s="219" t="s">
        <v>314</v>
      </c>
      <c r="G113" s="154" t="s">
        <v>888</v>
      </c>
      <c r="H113" s="240">
        <v>0</v>
      </c>
      <c r="I113" s="240">
        <v>345000</v>
      </c>
      <c r="J113" s="240">
        <v>0</v>
      </c>
      <c r="K113" s="221" t="s">
        <v>99</v>
      </c>
      <c r="L113" s="223"/>
      <c r="M113" s="223"/>
      <c r="N113" s="223"/>
    </row>
    <row r="114" spans="1:11" ht="13.5">
      <c r="A114" s="44" t="s">
        <v>349</v>
      </c>
      <c r="B114" s="213">
        <v>10</v>
      </c>
      <c r="C114" s="45" t="s">
        <v>35</v>
      </c>
      <c r="D114" s="205" t="s">
        <v>697</v>
      </c>
      <c r="E114" s="136">
        <v>3292</v>
      </c>
      <c r="F114" s="136" t="s">
        <v>315</v>
      </c>
      <c r="G114" s="91" t="s">
        <v>260</v>
      </c>
      <c r="H114" s="26">
        <v>0</v>
      </c>
      <c r="I114" s="26">
        <v>8000</v>
      </c>
      <c r="J114" s="26">
        <v>0</v>
      </c>
      <c r="K114" s="114" t="s">
        <v>99</v>
      </c>
    </row>
    <row r="115" spans="1:11" ht="13.5">
      <c r="A115" s="44" t="s">
        <v>349</v>
      </c>
      <c r="B115" s="213">
        <v>11</v>
      </c>
      <c r="C115" s="45" t="s">
        <v>36</v>
      </c>
      <c r="D115" s="46" t="s">
        <v>696</v>
      </c>
      <c r="E115" s="136">
        <v>3293</v>
      </c>
      <c r="F115" s="136" t="s">
        <v>315</v>
      </c>
      <c r="G115" s="91" t="s">
        <v>260</v>
      </c>
      <c r="H115" s="26">
        <v>0</v>
      </c>
      <c r="I115" s="26">
        <v>2000</v>
      </c>
      <c r="J115" s="26">
        <v>0</v>
      </c>
      <c r="K115" s="114" t="s">
        <v>99</v>
      </c>
    </row>
    <row r="116" spans="1:14" s="224" customFormat="1" ht="27">
      <c r="A116" s="217" t="s">
        <v>349</v>
      </c>
      <c r="B116" s="218">
        <v>12</v>
      </c>
      <c r="C116" s="225" t="s">
        <v>312</v>
      </c>
      <c r="D116" s="228" t="s">
        <v>693</v>
      </c>
      <c r="E116" s="219">
        <v>3812</v>
      </c>
      <c r="F116" s="219" t="s">
        <v>314</v>
      </c>
      <c r="G116" s="154" t="s">
        <v>888</v>
      </c>
      <c r="H116" s="240">
        <v>0</v>
      </c>
      <c r="I116" s="240">
        <v>30000</v>
      </c>
      <c r="J116" s="240">
        <v>0</v>
      </c>
      <c r="K116" s="221" t="s">
        <v>99</v>
      </c>
      <c r="L116" s="223"/>
      <c r="M116" s="223"/>
      <c r="N116" s="223"/>
    </row>
    <row r="117" spans="1:11" ht="13.5">
      <c r="A117" s="43" t="s">
        <v>350</v>
      </c>
      <c r="B117" s="48" t="s">
        <v>78</v>
      </c>
      <c r="C117" s="51" t="s">
        <v>116</v>
      </c>
      <c r="D117" s="51" t="s">
        <v>78</v>
      </c>
      <c r="E117" s="72" t="s">
        <v>78</v>
      </c>
      <c r="F117" s="72"/>
      <c r="G117" s="102" t="s">
        <v>78</v>
      </c>
      <c r="H117" s="122">
        <f>SUM(H118)</f>
        <v>27000</v>
      </c>
      <c r="I117" s="122">
        <f>SUM(I118)</f>
        <v>30000</v>
      </c>
      <c r="J117" s="122">
        <f>SUM(J118)</f>
        <v>30000</v>
      </c>
      <c r="K117" s="137" t="s">
        <v>309</v>
      </c>
    </row>
    <row r="118" spans="1:14" s="224" customFormat="1" ht="27">
      <c r="A118" s="217" t="s">
        <v>350</v>
      </c>
      <c r="B118" s="218">
        <v>1</v>
      </c>
      <c r="C118" s="193" t="s">
        <v>52</v>
      </c>
      <c r="D118" s="193" t="s">
        <v>549</v>
      </c>
      <c r="E118" s="219">
        <v>3811</v>
      </c>
      <c r="F118" s="219" t="s">
        <v>315</v>
      </c>
      <c r="G118" s="91" t="s">
        <v>260</v>
      </c>
      <c r="H118" s="220">
        <v>27000</v>
      </c>
      <c r="I118" s="220">
        <v>30000</v>
      </c>
      <c r="J118" s="220">
        <v>30000</v>
      </c>
      <c r="K118" s="221" t="s">
        <v>99</v>
      </c>
      <c r="L118" s="223"/>
      <c r="M118" s="223"/>
      <c r="N118" s="223"/>
    </row>
    <row r="119" spans="1:11" ht="13.5">
      <c r="A119" s="43" t="s">
        <v>351</v>
      </c>
      <c r="B119" s="48" t="s">
        <v>78</v>
      </c>
      <c r="C119" s="47" t="s">
        <v>385</v>
      </c>
      <c r="D119" s="163" t="s">
        <v>78</v>
      </c>
      <c r="E119" s="72" t="s">
        <v>78</v>
      </c>
      <c r="F119" s="72"/>
      <c r="G119" s="102" t="s">
        <v>78</v>
      </c>
      <c r="H119" s="23">
        <f>SUM(H120:H121)</f>
        <v>9000</v>
      </c>
      <c r="I119" s="23">
        <f>SUM(I120:I121)</f>
        <v>9000</v>
      </c>
      <c r="J119" s="23">
        <f>SUM(J120:J121)</f>
        <v>9000</v>
      </c>
      <c r="K119" s="137" t="s">
        <v>309</v>
      </c>
    </row>
    <row r="120" spans="1:14" s="224" customFormat="1" ht="27">
      <c r="A120" s="217" t="s">
        <v>351</v>
      </c>
      <c r="B120" s="218">
        <v>1</v>
      </c>
      <c r="C120" s="225" t="s">
        <v>684</v>
      </c>
      <c r="D120" s="228" t="s">
        <v>694</v>
      </c>
      <c r="E120" s="219">
        <v>3241</v>
      </c>
      <c r="F120" s="219" t="s">
        <v>315</v>
      </c>
      <c r="G120" s="91" t="s">
        <v>260</v>
      </c>
      <c r="H120" s="220">
        <v>4000</v>
      </c>
      <c r="I120" s="220">
        <v>4000</v>
      </c>
      <c r="J120" s="220">
        <v>4000</v>
      </c>
      <c r="K120" s="114" t="s">
        <v>840</v>
      </c>
      <c r="L120" s="223"/>
      <c r="M120" s="223"/>
      <c r="N120" s="223"/>
    </row>
    <row r="121" spans="1:14" s="224" customFormat="1" ht="27">
      <c r="A121" s="268" t="s">
        <v>351</v>
      </c>
      <c r="B121" s="218">
        <v>2</v>
      </c>
      <c r="C121" s="226" t="s">
        <v>24</v>
      </c>
      <c r="D121" s="193" t="s">
        <v>695</v>
      </c>
      <c r="E121" s="219">
        <v>3231</v>
      </c>
      <c r="F121" s="219" t="s">
        <v>315</v>
      </c>
      <c r="G121" s="91" t="s">
        <v>260</v>
      </c>
      <c r="H121" s="220">
        <v>5000</v>
      </c>
      <c r="I121" s="220">
        <v>5000</v>
      </c>
      <c r="J121" s="220">
        <v>5000</v>
      </c>
      <c r="K121" s="114" t="s">
        <v>840</v>
      </c>
      <c r="L121" s="223"/>
      <c r="M121" s="223"/>
      <c r="N121" s="223"/>
    </row>
    <row r="122" spans="1:11" ht="13.5">
      <c r="A122" s="56" t="s">
        <v>916</v>
      </c>
      <c r="B122" s="48" t="s">
        <v>78</v>
      </c>
      <c r="C122" s="108" t="s">
        <v>117</v>
      </c>
      <c r="D122" s="108" t="s">
        <v>78</v>
      </c>
      <c r="E122" s="106" t="s">
        <v>78</v>
      </c>
      <c r="F122" s="106"/>
      <c r="G122" s="102" t="s">
        <v>78</v>
      </c>
      <c r="H122" s="68" t="s">
        <v>78</v>
      </c>
      <c r="I122" s="68" t="s">
        <v>78</v>
      </c>
      <c r="J122" s="68" t="s">
        <v>78</v>
      </c>
      <c r="K122" s="137" t="s">
        <v>78</v>
      </c>
    </row>
    <row r="123" spans="1:11" ht="13.5">
      <c r="A123" s="56" t="s">
        <v>917</v>
      </c>
      <c r="B123" s="48" t="s">
        <v>78</v>
      </c>
      <c r="C123" s="108" t="s">
        <v>118</v>
      </c>
      <c r="D123" s="108" t="s">
        <v>78</v>
      </c>
      <c r="E123" s="106" t="s">
        <v>78</v>
      </c>
      <c r="F123" s="106"/>
      <c r="G123" s="102" t="s">
        <v>78</v>
      </c>
      <c r="H123" s="68">
        <f>SUM(H124)</f>
        <v>10000</v>
      </c>
      <c r="I123" s="68">
        <f>SUM(I124)</f>
        <v>10000</v>
      </c>
      <c r="J123" s="68">
        <f>SUM(J124)</f>
        <v>10000</v>
      </c>
      <c r="K123" s="137" t="s">
        <v>309</v>
      </c>
    </row>
    <row r="124" spans="1:13" ht="13.5">
      <c r="A124" s="44" t="s">
        <v>918</v>
      </c>
      <c r="B124" s="213">
        <v>1</v>
      </c>
      <c r="C124" s="45" t="s">
        <v>15</v>
      </c>
      <c r="D124" s="45" t="s">
        <v>374</v>
      </c>
      <c r="E124" s="136">
        <v>3211</v>
      </c>
      <c r="F124" s="136" t="s">
        <v>316</v>
      </c>
      <c r="G124" s="91" t="s">
        <v>259</v>
      </c>
      <c r="H124" s="26">
        <v>10000</v>
      </c>
      <c r="I124" s="26">
        <v>10000</v>
      </c>
      <c r="J124" s="26">
        <v>10000</v>
      </c>
      <c r="K124" s="221" t="s">
        <v>867</v>
      </c>
      <c r="M124" s="45"/>
    </row>
    <row r="125" spans="1:11" ht="13.5">
      <c r="A125" s="43" t="s">
        <v>78</v>
      </c>
      <c r="B125" s="48" t="s">
        <v>78</v>
      </c>
      <c r="C125" s="47" t="s">
        <v>78</v>
      </c>
      <c r="D125" s="163" t="s">
        <v>78</v>
      </c>
      <c r="E125" s="72" t="s">
        <v>78</v>
      </c>
      <c r="F125" s="72"/>
      <c r="G125" s="102" t="s">
        <v>78</v>
      </c>
      <c r="H125" s="121" t="s">
        <v>78</v>
      </c>
      <c r="I125" s="121" t="s">
        <v>78</v>
      </c>
      <c r="J125" s="121" t="s">
        <v>78</v>
      </c>
      <c r="K125" s="137" t="s">
        <v>78</v>
      </c>
    </row>
    <row r="126" spans="1:11" ht="13.5">
      <c r="A126" s="43" t="s">
        <v>119</v>
      </c>
      <c r="B126" s="48" t="s">
        <v>78</v>
      </c>
      <c r="C126" s="47" t="s">
        <v>120</v>
      </c>
      <c r="D126" s="163" t="s">
        <v>78</v>
      </c>
      <c r="E126" s="72" t="s">
        <v>78</v>
      </c>
      <c r="F126" s="72"/>
      <c r="G126" s="102" t="s">
        <v>78</v>
      </c>
      <c r="H126" s="121">
        <f>SUMIF($K$127:$K$198,"..",H127:H198)</f>
        <v>7298000</v>
      </c>
      <c r="I126" s="121">
        <f>SUMIF($K$127:$K$198,"..",I127:I198)</f>
        <v>4240000</v>
      </c>
      <c r="J126" s="121">
        <f>SUMIF($K$127:$K$198,"..",J127:J198)</f>
        <v>4525000</v>
      </c>
      <c r="K126" s="137" t="s">
        <v>78</v>
      </c>
    </row>
    <row r="127" spans="1:11" ht="40.5">
      <c r="A127" s="148" t="s">
        <v>119</v>
      </c>
      <c r="B127" s="48" t="s">
        <v>78</v>
      </c>
      <c r="C127" s="69" t="s">
        <v>121</v>
      </c>
      <c r="D127" s="163" t="s">
        <v>78</v>
      </c>
      <c r="E127" s="72" t="s">
        <v>78</v>
      </c>
      <c r="F127" s="72"/>
      <c r="G127" s="102" t="s">
        <v>78</v>
      </c>
      <c r="H127" s="23" t="s">
        <v>78</v>
      </c>
      <c r="I127" s="23" t="s">
        <v>78</v>
      </c>
      <c r="J127" s="23" t="s">
        <v>78</v>
      </c>
      <c r="K127" s="137" t="s">
        <v>78</v>
      </c>
    </row>
    <row r="128" spans="1:11" ht="40.5">
      <c r="A128" s="148" t="s">
        <v>122</v>
      </c>
      <c r="B128" s="48" t="s">
        <v>78</v>
      </c>
      <c r="C128" s="108" t="s">
        <v>123</v>
      </c>
      <c r="D128" s="51" t="s">
        <v>78</v>
      </c>
      <c r="E128" s="72" t="s">
        <v>78</v>
      </c>
      <c r="F128" s="72"/>
      <c r="G128" s="102" t="s">
        <v>78</v>
      </c>
      <c r="H128" s="23" t="s">
        <v>78</v>
      </c>
      <c r="I128" s="23" t="s">
        <v>78</v>
      </c>
      <c r="J128" s="23" t="s">
        <v>78</v>
      </c>
      <c r="K128" s="137" t="s">
        <v>78</v>
      </c>
    </row>
    <row r="129" spans="1:11" ht="27">
      <c r="A129" s="148" t="s">
        <v>124</v>
      </c>
      <c r="B129" s="48" t="s">
        <v>78</v>
      </c>
      <c r="C129" s="108" t="s">
        <v>125</v>
      </c>
      <c r="D129" s="51" t="s">
        <v>78</v>
      </c>
      <c r="E129" s="72" t="s">
        <v>78</v>
      </c>
      <c r="F129" s="72"/>
      <c r="G129" s="102" t="s">
        <v>78</v>
      </c>
      <c r="H129" s="23" t="s">
        <v>78</v>
      </c>
      <c r="I129" s="23" t="s">
        <v>78</v>
      </c>
      <c r="J129" s="23" t="s">
        <v>78</v>
      </c>
      <c r="K129" s="137" t="s">
        <v>78</v>
      </c>
    </row>
    <row r="130" spans="1:14" ht="40.5">
      <c r="A130" s="148" t="s">
        <v>126</v>
      </c>
      <c r="B130" s="48" t="s">
        <v>78</v>
      </c>
      <c r="C130" s="108" t="s">
        <v>127</v>
      </c>
      <c r="D130" s="51" t="s">
        <v>78</v>
      </c>
      <c r="E130" s="72" t="s">
        <v>78</v>
      </c>
      <c r="F130" s="72"/>
      <c r="G130" s="102" t="s">
        <v>78</v>
      </c>
      <c r="H130" s="23">
        <f>SUM(H131:H135)</f>
        <v>1775000</v>
      </c>
      <c r="I130" s="23">
        <f>SUM(I131:I135)</f>
        <v>1655000</v>
      </c>
      <c r="J130" s="23">
        <f>SUM(J131:J135)</f>
        <v>1940000</v>
      </c>
      <c r="K130" s="137" t="s">
        <v>309</v>
      </c>
      <c r="N130" s="39"/>
    </row>
    <row r="131" spans="1:13" s="224" customFormat="1" ht="41.25" customHeight="1">
      <c r="A131" s="241" t="s">
        <v>126</v>
      </c>
      <c r="B131" s="218">
        <v>1</v>
      </c>
      <c r="C131" s="193" t="s">
        <v>52</v>
      </c>
      <c r="D131" s="193" t="s">
        <v>700</v>
      </c>
      <c r="E131" s="219">
        <v>3811</v>
      </c>
      <c r="F131" s="219" t="s">
        <v>314</v>
      </c>
      <c r="G131" s="154" t="s">
        <v>888</v>
      </c>
      <c r="H131" s="220">
        <v>600000</v>
      </c>
      <c r="I131" s="220">
        <v>600000</v>
      </c>
      <c r="J131" s="220">
        <v>885000</v>
      </c>
      <c r="K131" s="221" t="s">
        <v>99</v>
      </c>
      <c r="L131" s="223"/>
      <c r="M131" s="223"/>
    </row>
    <row r="132" spans="1:13" s="224" customFormat="1" ht="41.25" customHeight="1">
      <c r="A132" s="241" t="s">
        <v>126</v>
      </c>
      <c r="B132" s="218">
        <v>2</v>
      </c>
      <c r="C132" s="166" t="s">
        <v>629</v>
      </c>
      <c r="D132" s="193" t="s">
        <v>701</v>
      </c>
      <c r="E132" s="219">
        <v>3661</v>
      </c>
      <c r="F132" s="219" t="s">
        <v>314</v>
      </c>
      <c r="G132" s="154" t="s">
        <v>888</v>
      </c>
      <c r="H132" s="220">
        <v>200000</v>
      </c>
      <c r="I132" s="220">
        <v>200000</v>
      </c>
      <c r="J132" s="220">
        <v>200000</v>
      </c>
      <c r="K132" s="221" t="s">
        <v>99</v>
      </c>
      <c r="L132" s="223"/>
      <c r="M132" s="223"/>
    </row>
    <row r="133" spans="1:13" s="224" customFormat="1" ht="41.25" customHeight="1">
      <c r="A133" s="241" t="s">
        <v>126</v>
      </c>
      <c r="B133" s="218">
        <v>3</v>
      </c>
      <c r="C133" s="166" t="s">
        <v>63</v>
      </c>
      <c r="D133" s="193" t="s">
        <v>702</v>
      </c>
      <c r="E133" s="219">
        <v>3821</v>
      </c>
      <c r="F133" s="219" t="s">
        <v>314</v>
      </c>
      <c r="G133" s="154" t="s">
        <v>888</v>
      </c>
      <c r="H133" s="220">
        <v>350000</v>
      </c>
      <c r="I133" s="220">
        <v>315000</v>
      </c>
      <c r="J133" s="220">
        <v>315000</v>
      </c>
      <c r="K133" s="221" t="s">
        <v>99</v>
      </c>
      <c r="L133" s="223"/>
      <c r="M133" s="223"/>
    </row>
    <row r="134" spans="1:13" s="224" customFormat="1" ht="57" customHeight="1">
      <c r="A134" s="241" t="s">
        <v>126</v>
      </c>
      <c r="B134" s="218">
        <v>4</v>
      </c>
      <c r="C134" s="166" t="s">
        <v>353</v>
      </c>
      <c r="D134" s="228" t="s">
        <v>703</v>
      </c>
      <c r="E134" s="219">
        <v>3811</v>
      </c>
      <c r="F134" s="219" t="s">
        <v>314</v>
      </c>
      <c r="G134" s="154" t="s">
        <v>888</v>
      </c>
      <c r="H134" s="220">
        <v>300000</v>
      </c>
      <c r="I134" s="220">
        <v>260000</v>
      </c>
      <c r="J134" s="220">
        <v>260000</v>
      </c>
      <c r="K134" s="221" t="s">
        <v>99</v>
      </c>
      <c r="L134" s="223"/>
      <c r="M134" s="223"/>
    </row>
    <row r="135" spans="1:13" s="224" customFormat="1" ht="58.5" customHeight="1">
      <c r="A135" s="241" t="s">
        <v>126</v>
      </c>
      <c r="B135" s="218">
        <v>5</v>
      </c>
      <c r="C135" s="166" t="s">
        <v>63</v>
      </c>
      <c r="D135" s="193" t="s">
        <v>704</v>
      </c>
      <c r="E135" s="219">
        <v>3821</v>
      </c>
      <c r="F135" s="219" t="s">
        <v>314</v>
      </c>
      <c r="G135" s="154" t="s">
        <v>888</v>
      </c>
      <c r="H135" s="220">
        <v>325000</v>
      </c>
      <c r="I135" s="220">
        <v>280000</v>
      </c>
      <c r="J135" s="220">
        <v>280000</v>
      </c>
      <c r="K135" s="221" t="s">
        <v>99</v>
      </c>
      <c r="L135" s="223"/>
      <c r="M135" s="223"/>
    </row>
    <row r="136" spans="1:14" ht="40.5">
      <c r="A136" s="43" t="s">
        <v>128</v>
      </c>
      <c r="B136" s="48" t="s">
        <v>78</v>
      </c>
      <c r="C136" s="47" t="s">
        <v>129</v>
      </c>
      <c r="D136" s="163" t="s">
        <v>78</v>
      </c>
      <c r="E136" s="72" t="s">
        <v>78</v>
      </c>
      <c r="F136" s="72"/>
      <c r="G136" s="102" t="s">
        <v>78</v>
      </c>
      <c r="H136" s="23">
        <f>SUM(H137:H138)</f>
        <v>740000</v>
      </c>
      <c r="I136" s="23">
        <f>SUM(I137:I138)</f>
        <v>740000</v>
      </c>
      <c r="J136" s="23">
        <f>SUM(J137:J138)</f>
        <v>740000</v>
      </c>
      <c r="K136" s="137" t="s">
        <v>309</v>
      </c>
      <c r="N136" s="39"/>
    </row>
    <row r="137" spans="1:13" s="224" customFormat="1" ht="27">
      <c r="A137" s="217" t="s">
        <v>128</v>
      </c>
      <c r="B137" s="218">
        <v>1</v>
      </c>
      <c r="C137" s="193" t="s">
        <v>52</v>
      </c>
      <c r="D137" s="193" t="s">
        <v>130</v>
      </c>
      <c r="E137" s="219">
        <v>3811</v>
      </c>
      <c r="F137" s="219" t="s">
        <v>314</v>
      </c>
      <c r="G137" s="154" t="s">
        <v>888</v>
      </c>
      <c r="H137" s="220">
        <v>420000</v>
      </c>
      <c r="I137" s="220">
        <v>420000</v>
      </c>
      <c r="J137" s="220">
        <v>420000</v>
      </c>
      <c r="K137" s="221" t="s">
        <v>99</v>
      </c>
      <c r="L137" s="223"/>
      <c r="M137" s="223"/>
    </row>
    <row r="138" spans="1:13" s="224" customFormat="1" ht="40.5">
      <c r="A138" s="217" t="s">
        <v>128</v>
      </c>
      <c r="B138" s="218">
        <v>2</v>
      </c>
      <c r="C138" s="166" t="s">
        <v>63</v>
      </c>
      <c r="D138" s="225" t="s">
        <v>131</v>
      </c>
      <c r="E138" s="219">
        <v>3821</v>
      </c>
      <c r="F138" s="219" t="s">
        <v>314</v>
      </c>
      <c r="G138" s="154" t="s">
        <v>888</v>
      </c>
      <c r="H138" s="220">
        <v>320000</v>
      </c>
      <c r="I138" s="220">
        <v>320000</v>
      </c>
      <c r="J138" s="220">
        <v>320000</v>
      </c>
      <c r="K138" s="221" t="s">
        <v>99</v>
      </c>
      <c r="L138" s="223"/>
      <c r="M138" s="223"/>
    </row>
    <row r="139" spans="1:14" ht="40.5">
      <c r="A139" s="43" t="s">
        <v>132</v>
      </c>
      <c r="B139" s="48" t="s">
        <v>78</v>
      </c>
      <c r="C139" s="47" t="s">
        <v>354</v>
      </c>
      <c r="D139" s="47" t="s">
        <v>78</v>
      </c>
      <c r="E139" s="72" t="s">
        <v>78</v>
      </c>
      <c r="F139" s="72"/>
      <c r="G139" s="102" t="s">
        <v>78</v>
      </c>
      <c r="H139" s="23" t="s">
        <v>78</v>
      </c>
      <c r="I139" s="23" t="s">
        <v>78</v>
      </c>
      <c r="J139" s="23" t="s">
        <v>78</v>
      </c>
      <c r="K139" s="137" t="s">
        <v>78</v>
      </c>
      <c r="N139" s="39"/>
    </row>
    <row r="140" spans="1:14" ht="27">
      <c r="A140" s="43" t="s">
        <v>133</v>
      </c>
      <c r="B140" s="48" t="s">
        <v>78</v>
      </c>
      <c r="C140" s="47" t="s">
        <v>255</v>
      </c>
      <c r="D140" s="47" t="s">
        <v>78</v>
      </c>
      <c r="E140" s="72" t="s">
        <v>78</v>
      </c>
      <c r="F140" s="72"/>
      <c r="G140" s="102" t="s">
        <v>78</v>
      </c>
      <c r="H140" s="23" t="s">
        <v>78</v>
      </c>
      <c r="I140" s="23" t="s">
        <v>78</v>
      </c>
      <c r="J140" s="23" t="s">
        <v>78</v>
      </c>
      <c r="K140" s="137" t="s">
        <v>78</v>
      </c>
      <c r="L140" s="39"/>
      <c r="M140" s="39"/>
      <c r="N140" s="39"/>
    </row>
    <row r="141" spans="1:14" ht="27">
      <c r="A141" s="43" t="s">
        <v>134</v>
      </c>
      <c r="B141" s="48" t="s">
        <v>78</v>
      </c>
      <c r="C141" s="47" t="s">
        <v>255</v>
      </c>
      <c r="D141" s="47" t="s">
        <v>78</v>
      </c>
      <c r="E141" s="72" t="s">
        <v>78</v>
      </c>
      <c r="F141" s="72"/>
      <c r="G141" s="102" t="s">
        <v>78</v>
      </c>
      <c r="H141" s="23">
        <f>SUM(H142:H148)</f>
        <v>475000</v>
      </c>
      <c r="I141" s="23">
        <f>SUM(I142:I148)</f>
        <v>475000</v>
      </c>
      <c r="J141" s="23">
        <f>SUM(J142:J148)</f>
        <v>475000</v>
      </c>
      <c r="K141" s="137" t="s">
        <v>309</v>
      </c>
      <c r="L141" s="39"/>
      <c r="M141" s="39"/>
      <c r="N141" s="39"/>
    </row>
    <row r="142" spans="1:11" s="224" customFormat="1" ht="27">
      <c r="A142" s="217" t="s">
        <v>134</v>
      </c>
      <c r="B142" s="218">
        <v>1</v>
      </c>
      <c r="C142" s="225" t="s">
        <v>31</v>
      </c>
      <c r="D142" s="166" t="s">
        <v>356</v>
      </c>
      <c r="E142" s="242">
        <v>3238</v>
      </c>
      <c r="F142" s="242" t="s">
        <v>318</v>
      </c>
      <c r="G142" s="154" t="s">
        <v>263</v>
      </c>
      <c r="H142" s="220">
        <v>90000</v>
      </c>
      <c r="I142" s="220">
        <v>90000</v>
      </c>
      <c r="J142" s="220">
        <v>90000</v>
      </c>
      <c r="K142" s="221" t="s">
        <v>326</v>
      </c>
    </row>
    <row r="143" spans="1:11" s="224" customFormat="1" ht="27">
      <c r="A143" s="217" t="s">
        <v>134</v>
      </c>
      <c r="B143" s="218">
        <v>2</v>
      </c>
      <c r="C143" s="225" t="s">
        <v>31</v>
      </c>
      <c r="D143" s="166" t="s">
        <v>355</v>
      </c>
      <c r="E143" s="242">
        <v>3238</v>
      </c>
      <c r="F143" s="242" t="s">
        <v>318</v>
      </c>
      <c r="G143" s="154" t="s">
        <v>263</v>
      </c>
      <c r="H143" s="220">
        <v>105000</v>
      </c>
      <c r="I143" s="220">
        <v>105000</v>
      </c>
      <c r="J143" s="220">
        <v>105000</v>
      </c>
      <c r="K143" s="221" t="s">
        <v>326</v>
      </c>
    </row>
    <row r="144" spans="1:11" s="224" customFormat="1" ht="27">
      <c r="A144" s="217" t="s">
        <v>134</v>
      </c>
      <c r="B144" s="218">
        <v>3</v>
      </c>
      <c r="C144" s="225" t="s">
        <v>31</v>
      </c>
      <c r="D144" s="166" t="s">
        <v>594</v>
      </c>
      <c r="E144" s="242">
        <v>3238</v>
      </c>
      <c r="F144" s="242" t="s">
        <v>318</v>
      </c>
      <c r="G144" s="154" t="s">
        <v>263</v>
      </c>
      <c r="H144" s="220">
        <v>50000</v>
      </c>
      <c r="I144" s="220">
        <v>50000</v>
      </c>
      <c r="J144" s="220">
        <v>50000</v>
      </c>
      <c r="K144" s="221" t="s">
        <v>326</v>
      </c>
    </row>
    <row r="145" spans="1:11" s="224" customFormat="1" ht="40.5">
      <c r="A145" s="217" t="s">
        <v>134</v>
      </c>
      <c r="B145" s="218">
        <v>4</v>
      </c>
      <c r="C145" s="225" t="s">
        <v>706</v>
      </c>
      <c r="D145" s="166" t="s">
        <v>707</v>
      </c>
      <c r="E145" s="242">
        <v>3238</v>
      </c>
      <c r="F145" s="242" t="s">
        <v>318</v>
      </c>
      <c r="G145" s="154" t="s">
        <v>263</v>
      </c>
      <c r="H145" s="220">
        <v>100000</v>
      </c>
      <c r="I145" s="220">
        <v>100000</v>
      </c>
      <c r="J145" s="220">
        <v>100000</v>
      </c>
      <c r="K145" s="221" t="s">
        <v>326</v>
      </c>
    </row>
    <row r="146" spans="1:11" s="224" customFormat="1" ht="40.5">
      <c r="A146" s="217" t="s">
        <v>134</v>
      </c>
      <c r="B146" s="218">
        <v>5</v>
      </c>
      <c r="C146" s="225" t="s">
        <v>31</v>
      </c>
      <c r="D146" s="166" t="s">
        <v>705</v>
      </c>
      <c r="E146" s="242">
        <v>3238</v>
      </c>
      <c r="F146" s="242" t="s">
        <v>318</v>
      </c>
      <c r="G146" s="154" t="s">
        <v>263</v>
      </c>
      <c r="H146" s="220">
        <v>10000</v>
      </c>
      <c r="I146" s="220">
        <v>10000</v>
      </c>
      <c r="J146" s="220">
        <v>10000</v>
      </c>
      <c r="K146" s="221" t="s">
        <v>326</v>
      </c>
    </row>
    <row r="147" spans="1:11" s="224" customFormat="1" ht="40.5">
      <c r="A147" s="217" t="s">
        <v>134</v>
      </c>
      <c r="B147" s="218">
        <v>6</v>
      </c>
      <c r="C147" s="225" t="s">
        <v>706</v>
      </c>
      <c r="D147" s="166" t="s">
        <v>708</v>
      </c>
      <c r="E147" s="242">
        <v>3238</v>
      </c>
      <c r="F147" s="242" t="s">
        <v>318</v>
      </c>
      <c r="G147" s="154" t="s">
        <v>263</v>
      </c>
      <c r="H147" s="220">
        <v>50000</v>
      </c>
      <c r="I147" s="220">
        <v>50000</v>
      </c>
      <c r="J147" s="220">
        <v>50000</v>
      </c>
      <c r="K147" s="221" t="s">
        <v>326</v>
      </c>
    </row>
    <row r="148" spans="1:11" s="224" customFormat="1" ht="27">
      <c r="A148" s="217" t="s">
        <v>134</v>
      </c>
      <c r="B148" s="218">
        <v>7</v>
      </c>
      <c r="C148" s="225" t="s">
        <v>706</v>
      </c>
      <c r="D148" s="166" t="s">
        <v>709</v>
      </c>
      <c r="E148" s="242">
        <v>3238</v>
      </c>
      <c r="F148" s="242" t="s">
        <v>318</v>
      </c>
      <c r="G148" s="154" t="s">
        <v>263</v>
      </c>
      <c r="H148" s="220">
        <v>70000</v>
      </c>
      <c r="I148" s="220">
        <v>70000</v>
      </c>
      <c r="J148" s="220">
        <v>70000</v>
      </c>
      <c r="K148" s="221" t="s">
        <v>326</v>
      </c>
    </row>
    <row r="149" spans="1:14" ht="54">
      <c r="A149" s="43" t="s">
        <v>135</v>
      </c>
      <c r="B149" s="48" t="s">
        <v>78</v>
      </c>
      <c r="C149" s="47" t="s">
        <v>386</v>
      </c>
      <c r="D149" s="47" t="s">
        <v>301</v>
      </c>
      <c r="E149" s="72" t="s">
        <v>78</v>
      </c>
      <c r="F149" s="72"/>
      <c r="G149" s="102" t="s">
        <v>78</v>
      </c>
      <c r="H149" s="121" t="s">
        <v>78</v>
      </c>
      <c r="I149" s="121" t="s">
        <v>78</v>
      </c>
      <c r="J149" s="121" t="s">
        <v>78</v>
      </c>
      <c r="K149" s="137" t="s">
        <v>78</v>
      </c>
      <c r="L149" s="39"/>
      <c r="M149" s="39"/>
      <c r="N149" s="39"/>
    </row>
    <row r="150" spans="1:14" ht="13.5">
      <c r="A150" s="43" t="s">
        <v>135</v>
      </c>
      <c r="B150" s="48" t="s">
        <v>78</v>
      </c>
      <c r="C150" s="47" t="s">
        <v>357</v>
      </c>
      <c r="D150" s="47" t="s">
        <v>301</v>
      </c>
      <c r="E150" s="72" t="s">
        <v>78</v>
      </c>
      <c r="F150" s="72"/>
      <c r="G150" s="102" t="s">
        <v>78</v>
      </c>
      <c r="H150" s="121">
        <f>SUMIF($F152:$F193,"*-12",H152:H193)</f>
        <v>640000</v>
      </c>
      <c r="I150" s="121">
        <f>SUMIF($F152:$F193,"*-12",I152:I193)</f>
        <v>199000</v>
      </c>
      <c r="J150" s="121">
        <f>SUMIF($F152:$F193,"*-12",J152:J193)</f>
        <v>199000</v>
      </c>
      <c r="K150" s="137" t="s">
        <v>309</v>
      </c>
      <c r="L150" s="39"/>
      <c r="M150" s="39"/>
      <c r="N150" s="39"/>
    </row>
    <row r="151" spans="1:14" ht="13.5">
      <c r="A151" s="43" t="s">
        <v>135</v>
      </c>
      <c r="B151" s="48" t="s">
        <v>78</v>
      </c>
      <c r="C151" s="47" t="s">
        <v>358</v>
      </c>
      <c r="D151" s="47" t="s">
        <v>301</v>
      </c>
      <c r="E151" s="72" t="s">
        <v>78</v>
      </c>
      <c r="F151" s="72"/>
      <c r="G151" s="102" t="s">
        <v>78</v>
      </c>
      <c r="H151" s="121">
        <f>SUMIF($F152:$F193,"*-561",H152:H193)</f>
        <v>3623000</v>
      </c>
      <c r="I151" s="121">
        <f>SUMIF($F152:$F193,"*-561",I152:I193)</f>
        <v>1126000</v>
      </c>
      <c r="J151" s="121">
        <f>SUMIF($F152:$F193,"*-561",J152:J193)</f>
        <v>1126000</v>
      </c>
      <c r="K151" s="137" t="s">
        <v>309</v>
      </c>
      <c r="L151" s="39"/>
      <c r="M151" s="39"/>
      <c r="N151" s="39"/>
    </row>
    <row r="152" spans="1:11" s="224" customFormat="1" ht="27">
      <c r="A152" s="217" t="s">
        <v>135</v>
      </c>
      <c r="B152" s="218">
        <v>1</v>
      </c>
      <c r="C152" s="225" t="s">
        <v>44</v>
      </c>
      <c r="D152" s="231" t="s">
        <v>710</v>
      </c>
      <c r="E152" s="219">
        <v>4221</v>
      </c>
      <c r="F152" s="219" t="s">
        <v>321</v>
      </c>
      <c r="G152" s="154" t="s">
        <v>287</v>
      </c>
      <c r="H152" s="220">
        <v>58000</v>
      </c>
      <c r="I152" s="220">
        <v>2000</v>
      </c>
      <c r="J152" s="220">
        <v>2000</v>
      </c>
      <c r="K152" s="243" t="s">
        <v>313</v>
      </c>
    </row>
    <row r="153" spans="1:11" s="224" customFormat="1" ht="27">
      <c r="A153" s="217" t="s">
        <v>135</v>
      </c>
      <c r="B153" s="218">
        <v>2</v>
      </c>
      <c r="C153" s="225" t="s">
        <v>44</v>
      </c>
      <c r="D153" s="231" t="s">
        <v>710</v>
      </c>
      <c r="E153" s="219">
        <v>4221</v>
      </c>
      <c r="F153" s="219" t="s">
        <v>320</v>
      </c>
      <c r="G153" s="154" t="s">
        <v>289</v>
      </c>
      <c r="H153" s="220">
        <v>326000</v>
      </c>
      <c r="I153" s="220">
        <v>10000</v>
      </c>
      <c r="J153" s="220">
        <v>10000</v>
      </c>
      <c r="K153" s="243" t="s">
        <v>313</v>
      </c>
    </row>
    <row r="154" spans="1:14" ht="13.5">
      <c r="A154" s="44" t="s">
        <v>135</v>
      </c>
      <c r="B154" s="213">
        <v>3</v>
      </c>
      <c r="C154" s="45" t="s">
        <v>45</v>
      </c>
      <c r="D154" s="64" t="s">
        <v>711</v>
      </c>
      <c r="E154" s="136">
        <v>4222</v>
      </c>
      <c r="F154" s="136" t="s">
        <v>321</v>
      </c>
      <c r="G154" s="91" t="s">
        <v>287</v>
      </c>
      <c r="H154" s="22">
        <v>332000</v>
      </c>
      <c r="I154" s="22">
        <v>4000</v>
      </c>
      <c r="J154" s="22">
        <v>4000</v>
      </c>
      <c r="K154" s="207" t="s">
        <v>313</v>
      </c>
      <c r="L154" s="39"/>
      <c r="M154" s="39"/>
      <c r="N154" s="39"/>
    </row>
    <row r="155" spans="1:14" ht="13.5">
      <c r="A155" s="44" t="s">
        <v>135</v>
      </c>
      <c r="B155" s="213">
        <v>4</v>
      </c>
      <c r="C155" s="45" t="s">
        <v>45</v>
      </c>
      <c r="D155" s="64" t="s">
        <v>712</v>
      </c>
      <c r="E155" s="136">
        <v>4222</v>
      </c>
      <c r="F155" s="136" t="s">
        <v>320</v>
      </c>
      <c r="G155" s="91" t="s">
        <v>289</v>
      </c>
      <c r="H155" s="22">
        <v>1884000</v>
      </c>
      <c r="I155" s="22">
        <v>20000</v>
      </c>
      <c r="J155" s="22">
        <v>20000</v>
      </c>
      <c r="K155" s="207" t="s">
        <v>313</v>
      </c>
      <c r="L155" s="39"/>
      <c r="M155" s="39"/>
      <c r="N155" s="39"/>
    </row>
    <row r="156" spans="1:14" ht="13.5">
      <c r="A156" s="44" t="s">
        <v>135</v>
      </c>
      <c r="B156" s="213">
        <v>5</v>
      </c>
      <c r="C156" s="45" t="s">
        <v>10</v>
      </c>
      <c r="D156" s="64" t="s">
        <v>294</v>
      </c>
      <c r="E156" s="136">
        <v>3111</v>
      </c>
      <c r="F156" s="136" t="s">
        <v>321</v>
      </c>
      <c r="G156" s="91" t="s">
        <v>287</v>
      </c>
      <c r="H156" s="22">
        <v>42000</v>
      </c>
      <c r="I156" s="22">
        <v>42000</v>
      </c>
      <c r="J156" s="22">
        <v>42000</v>
      </c>
      <c r="K156" s="207" t="s">
        <v>313</v>
      </c>
      <c r="L156" s="39"/>
      <c r="M156" s="39"/>
      <c r="N156" s="39"/>
    </row>
    <row r="157" spans="1:14" ht="13.5">
      <c r="A157" s="44" t="s">
        <v>135</v>
      </c>
      <c r="B157" s="213">
        <v>6</v>
      </c>
      <c r="C157" s="45" t="s">
        <v>10</v>
      </c>
      <c r="D157" s="45" t="s">
        <v>294</v>
      </c>
      <c r="E157" s="136">
        <v>3111</v>
      </c>
      <c r="F157" s="136" t="s">
        <v>320</v>
      </c>
      <c r="G157" s="91" t="s">
        <v>289</v>
      </c>
      <c r="H157" s="22">
        <v>238000</v>
      </c>
      <c r="I157" s="22">
        <v>238000</v>
      </c>
      <c r="J157" s="22">
        <v>238000</v>
      </c>
      <c r="K157" s="207" t="s">
        <v>313</v>
      </c>
      <c r="L157" s="39"/>
      <c r="M157" s="39"/>
      <c r="N157" s="39"/>
    </row>
    <row r="158" spans="1:14" ht="13.5">
      <c r="A158" s="44" t="s">
        <v>135</v>
      </c>
      <c r="B158" s="213">
        <v>7</v>
      </c>
      <c r="C158" s="64" t="s">
        <v>279</v>
      </c>
      <c r="D158" s="45" t="s">
        <v>294</v>
      </c>
      <c r="E158" s="136">
        <v>3132</v>
      </c>
      <c r="F158" s="136" t="s">
        <v>321</v>
      </c>
      <c r="G158" s="91" t="s">
        <v>287</v>
      </c>
      <c r="H158" s="22">
        <v>6000</v>
      </c>
      <c r="I158" s="22">
        <v>6000</v>
      </c>
      <c r="J158" s="22">
        <v>6000</v>
      </c>
      <c r="K158" s="207" t="s">
        <v>313</v>
      </c>
      <c r="L158" s="39"/>
      <c r="M158" s="39"/>
      <c r="N158" s="39"/>
    </row>
    <row r="159" spans="1:14" ht="13.5">
      <c r="A159" s="44" t="s">
        <v>135</v>
      </c>
      <c r="B159" s="213">
        <v>8</v>
      </c>
      <c r="C159" s="64" t="s">
        <v>279</v>
      </c>
      <c r="D159" s="45" t="s">
        <v>294</v>
      </c>
      <c r="E159" s="136">
        <v>3132</v>
      </c>
      <c r="F159" s="136" t="s">
        <v>320</v>
      </c>
      <c r="G159" s="91" t="s">
        <v>289</v>
      </c>
      <c r="H159" s="22">
        <v>36000</v>
      </c>
      <c r="I159" s="22">
        <v>36000</v>
      </c>
      <c r="J159" s="22">
        <v>36000</v>
      </c>
      <c r="K159" s="207" t="s">
        <v>313</v>
      </c>
      <c r="L159" s="39"/>
      <c r="M159" s="39"/>
      <c r="N159" s="39"/>
    </row>
    <row r="160" spans="1:14" ht="13.5">
      <c r="A160" s="44" t="s">
        <v>135</v>
      </c>
      <c r="B160" s="213">
        <v>9</v>
      </c>
      <c r="C160" s="45" t="s">
        <v>280</v>
      </c>
      <c r="D160" s="64" t="s">
        <v>78</v>
      </c>
      <c r="E160" s="136">
        <v>3212</v>
      </c>
      <c r="F160" s="136" t="s">
        <v>321</v>
      </c>
      <c r="G160" s="91" t="s">
        <v>287</v>
      </c>
      <c r="H160" s="22">
        <v>6000</v>
      </c>
      <c r="I160" s="22">
        <v>6000</v>
      </c>
      <c r="J160" s="22">
        <v>6000</v>
      </c>
      <c r="K160" s="207" t="s">
        <v>313</v>
      </c>
      <c r="L160" s="39"/>
      <c r="M160" s="39"/>
      <c r="N160" s="39"/>
    </row>
    <row r="161" spans="1:14" ht="13.5">
      <c r="A161" s="44" t="s">
        <v>135</v>
      </c>
      <c r="B161" s="213">
        <v>10</v>
      </c>
      <c r="C161" s="45" t="s">
        <v>280</v>
      </c>
      <c r="D161" s="64" t="s">
        <v>78</v>
      </c>
      <c r="E161" s="136">
        <v>3212</v>
      </c>
      <c r="F161" s="136" t="s">
        <v>320</v>
      </c>
      <c r="G161" s="91" t="s">
        <v>289</v>
      </c>
      <c r="H161" s="22">
        <v>34000</v>
      </c>
      <c r="I161" s="22">
        <v>34000</v>
      </c>
      <c r="J161" s="22">
        <v>34000</v>
      </c>
      <c r="K161" s="207" t="s">
        <v>313</v>
      </c>
      <c r="L161" s="39"/>
      <c r="M161" s="39"/>
      <c r="N161" s="39"/>
    </row>
    <row r="162" spans="1:14" ht="13.5">
      <c r="A162" s="44" t="s">
        <v>135</v>
      </c>
      <c r="B162" s="213">
        <v>11</v>
      </c>
      <c r="C162" s="45" t="s">
        <v>277</v>
      </c>
      <c r="D162" s="46" t="s">
        <v>78</v>
      </c>
      <c r="E162" s="136">
        <v>3121</v>
      </c>
      <c r="F162" s="136" t="s">
        <v>321</v>
      </c>
      <c r="G162" s="91" t="s">
        <v>287</v>
      </c>
      <c r="H162" s="22">
        <v>1000</v>
      </c>
      <c r="I162" s="22">
        <v>1000</v>
      </c>
      <c r="J162" s="22">
        <v>1000</v>
      </c>
      <c r="K162" s="207" t="s">
        <v>313</v>
      </c>
      <c r="L162" s="39"/>
      <c r="M162" s="39"/>
      <c r="N162" s="39"/>
    </row>
    <row r="163" spans="1:14" ht="13.5">
      <c r="A163" s="44" t="s">
        <v>135</v>
      </c>
      <c r="B163" s="213">
        <v>12</v>
      </c>
      <c r="C163" s="45" t="s">
        <v>277</v>
      </c>
      <c r="D163" s="46" t="s">
        <v>78</v>
      </c>
      <c r="E163" s="136">
        <v>3121</v>
      </c>
      <c r="F163" s="136" t="s">
        <v>320</v>
      </c>
      <c r="G163" s="91" t="s">
        <v>289</v>
      </c>
      <c r="H163" s="22">
        <v>4000</v>
      </c>
      <c r="I163" s="22">
        <v>4000</v>
      </c>
      <c r="J163" s="22">
        <v>4000</v>
      </c>
      <c r="K163" s="207" t="s">
        <v>313</v>
      </c>
      <c r="L163" s="39"/>
      <c r="M163" s="39"/>
      <c r="N163" s="39"/>
    </row>
    <row r="164" spans="1:14" ht="13.5">
      <c r="A164" s="44" t="s">
        <v>135</v>
      </c>
      <c r="B164" s="213">
        <v>13</v>
      </c>
      <c r="C164" s="45" t="s">
        <v>713</v>
      </c>
      <c r="D164" s="64" t="s">
        <v>375</v>
      </c>
      <c r="E164" s="136">
        <v>3237</v>
      </c>
      <c r="F164" s="136" t="s">
        <v>321</v>
      </c>
      <c r="G164" s="91" t="s">
        <v>287</v>
      </c>
      <c r="H164" s="22">
        <v>23000</v>
      </c>
      <c r="I164" s="22">
        <v>23000</v>
      </c>
      <c r="J164" s="22">
        <v>23000</v>
      </c>
      <c r="K164" s="207" t="s">
        <v>313</v>
      </c>
      <c r="L164" s="39"/>
      <c r="M164" s="39"/>
      <c r="N164" s="39"/>
    </row>
    <row r="165" spans="1:14" ht="13.5">
      <c r="A165" s="44" t="s">
        <v>135</v>
      </c>
      <c r="B165" s="213">
        <v>14</v>
      </c>
      <c r="C165" s="45" t="s">
        <v>713</v>
      </c>
      <c r="D165" s="64" t="s">
        <v>375</v>
      </c>
      <c r="E165" s="136">
        <v>3237</v>
      </c>
      <c r="F165" s="136" t="s">
        <v>320</v>
      </c>
      <c r="G165" s="91" t="s">
        <v>289</v>
      </c>
      <c r="H165" s="22">
        <v>132000</v>
      </c>
      <c r="I165" s="22">
        <v>132000</v>
      </c>
      <c r="J165" s="22">
        <v>132000</v>
      </c>
      <c r="K165" s="207" t="s">
        <v>313</v>
      </c>
      <c r="L165" s="39"/>
      <c r="M165" s="39"/>
      <c r="N165" s="39"/>
    </row>
    <row r="166" spans="1:14" ht="13.5">
      <c r="A166" s="44" t="s">
        <v>135</v>
      </c>
      <c r="B166" s="213">
        <v>15</v>
      </c>
      <c r="C166" s="45" t="s">
        <v>30</v>
      </c>
      <c r="D166" s="64" t="s">
        <v>714</v>
      </c>
      <c r="E166" s="136">
        <v>3237</v>
      </c>
      <c r="F166" s="136" t="s">
        <v>321</v>
      </c>
      <c r="G166" s="91" t="s">
        <v>287</v>
      </c>
      <c r="H166" s="22">
        <v>12000</v>
      </c>
      <c r="I166" s="22">
        <v>23000</v>
      </c>
      <c r="J166" s="22">
        <v>23000</v>
      </c>
      <c r="K166" s="207" t="s">
        <v>313</v>
      </c>
      <c r="L166" s="39"/>
      <c r="M166" s="39"/>
      <c r="N166" s="39"/>
    </row>
    <row r="167" spans="1:14" ht="13.5">
      <c r="A167" s="44" t="s">
        <v>135</v>
      </c>
      <c r="B167" s="213">
        <v>16</v>
      </c>
      <c r="C167" s="45" t="s">
        <v>30</v>
      </c>
      <c r="D167" s="64" t="s">
        <v>344</v>
      </c>
      <c r="E167" s="136">
        <v>3237</v>
      </c>
      <c r="F167" s="136" t="s">
        <v>320</v>
      </c>
      <c r="G167" s="91" t="s">
        <v>289</v>
      </c>
      <c r="H167" s="22">
        <v>63000</v>
      </c>
      <c r="I167" s="22">
        <v>129000</v>
      </c>
      <c r="J167" s="22">
        <v>129000</v>
      </c>
      <c r="K167" s="207" t="s">
        <v>313</v>
      </c>
      <c r="L167" s="39"/>
      <c r="M167" s="39"/>
      <c r="N167" s="39"/>
    </row>
    <row r="168" spans="1:14" ht="13.5">
      <c r="A168" s="44" t="s">
        <v>135</v>
      </c>
      <c r="B168" s="213">
        <v>17</v>
      </c>
      <c r="C168" s="45" t="s">
        <v>28</v>
      </c>
      <c r="D168" s="64" t="s">
        <v>715</v>
      </c>
      <c r="E168" s="136">
        <v>3235</v>
      </c>
      <c r="F168" s="136" t="s">
        <v>321</v>
      </c>
      <c r="G168" s="91" t="s">
        <v>287</v>
      </c>
      <c r="H168" s="22">
        <v>12000</v>
      </c>
      <c r="I168" s="22">
        <v>12000</v>
      </c>
      <c r="J168" s="22">
        <v>12000</v>
      </c>
      <c r="K168" s="207" t="s">
        <v>313</v>
      </c>
      <c r="L168" s="39"/>
      <c r="M168" s="39"/>
      <c r="N168" s="39"/>
    </row>
    <row r="169" spans="1:14" ht="13.5">
      <c r="A169" s="44" t="s">
        <v>135</v>
      </c>
      <c r="B169" s="213">
        <v>18</v>
      </c>
      <c r="C169" s="45" t="s">
        <v>28</v>
      </c>
      <c r="D169" s="64" t="s">
        <v>715</v>
      </c>
      <c r="E169" s="136">
        <v>3235</v>
      </c>
      <c r="F169" s="136" t="s">
        <v>320</v>
      </c>
      <c r="G169" s="91" t="s">
        <v>289</v>
      </c>
      <c r="H169" s="22">
        <v>70000</v>
      </c>
      <c r="I169" s="22">
        <v>70000</v>
      </c>
      <c r="J169" s="22">
        <v>70000</v>
      </c>
      <c r="K169" s="207" t="s">
        <v>313</v>
      </c>
      <c r="L169" s="39"/>
      <c r="M169" s="39"/>
      <c r="N169" s="39"/>
    </row>
    <row r="170" spans="1:14" ht="13.5">
      <c r="A170" s="44" t="s">
        <v>135</v>
      </c>
      <c r="B170" s="213">
        <v>19</v>
      </c>
      <c r="C170" s="45" t="s">
        <v>32</v>
      </c>
      <c r="D170" s="64" t="s">
        <v>716</v>
      </c>
      <c r="E170" s="136">
        <v>3239</v>
      </c>
      <c r="F170" s="136" t="s">
        <v>321</v>
      </c>
      <c r="G170" s="91" t="s">
        <v>287</v>
      </c>
      <c r="H170" s="22">
        <v>27000</v>
      </c>
      <c r="I170" s="22">
        <v>35000</v>
      </c>
      <c r="J170" s="22">
        <v>35000</v>
      </c>
      <c r="K170" s="207" t="s">
        <v>313</v>
      </c>
      <c r="L170" s="39"/>
      <c r="M170" s="39"/>
      <c r="N170" s="39"/>
    </row>
    <row r="171" spans="1:14" ht="13.5">
      <c r="A171" s="44" t="s">
        <v>135</v>
      </c>
      <c r="B171" s="213">
        <v>20</v>
      </c>
      <c r="C171" s="45" t="s">
        <v>32</v>
      </c>
      <c r="D171" s="64" t="s">
        <v>716</v>
      </c>
      <c r="E171" s="136">
        <v>3239</v>
      </c>
      <c r="F171" s="136" t="s">
        <v>320</v>
      </c>
      <c r="G171" s="91" t="s">
        <v>289</v>
      </c>
      <c r="H171" s="22">
        <v>153000</v>
      </c>
      <c r="I171" s="22">
        <v>198000</v>
      </c>
      <c r="J171" s="22">
        <v>198000</v>
      </c>
      <c r="K171" s="207" t="s">
        <v>313</v>
      </c>
      <c r="L171" s="39"/>
      <c r="M171" s="39"/>
      <c r="N171" s="39"/>
    </row>
    <row r="172" spans="1:14" ht="13.5">
      <c r="A172" s="44" t="s">
        <v>135</v>
      </c>
      <c r="B172" s="213">
        <v>21</v>
      </c>
      <c r="C172" s="45" t="s">
        <v>19</v>
      </c>
      <c r="D172" s="64" t="s">
        <v>376</v>
      </c>
      <c r="E172" s="136">
        <v>3221</v>
      </c>
      <c r="F172" s="136" t="s">
        <v>321</v>
      </c>
      <c r="G172" s="91" t="s">
        <v>287</v>
      </c>
      <c r="H172" s="22">
        <v>4000</v>
      </c>
      <c r="I172" s="22">
        <v>4000</v>
      </c>
      <c r="J172" s="22">
        <v>4000</v>
      </c>
      <c r="K172" s="207" t="s">
        <v>313</v>
      </c>
      <c r="L172" s="39"/>
      <c r="M172" s="39"/>
      <c r="N172" s="39"/>
    </row>
    <row r="173" spans="1:14" ht="13.5">
      <c r="A173" s="44" t="s">
        <v>135</v>
      </c>
      <c r="B173" s="213">
        <v>22</v>
      </c>
      <c r="C173" s="45" t="s">
        <v>19</v>
      </c>
      <c r="D173" s="64" t="s">
        <v>376</v>
      </c>
      <c r="E173" s="136">
        <v>3221</v>
      </c>
      <c r="F173" s="136" t="s">
        <v>320</v>
      </c>
      <c r="G173" s="91" t="s">
        <v>289</v>
      </c>
      <c r="H173" s="22">
        <v>26000</v>
      </c>
      <c r="I173" s="22">
        <v>26000</v>
      </c>
      <c r="J173" s="22">
        <v>26000</v>
      </c>
      <c r="K173" s="207" t="s">
        <v>313</v>
      </c>
      <c r="L173" s="39"/>
      <c r="M173" s="39"/>
      <c r="N173" s="39"/>
    </row>
    <row r="174" spans="1:11" s="224" customFormat="1" ht="27">
      <c r="A174" s="217" t="s">
        <v>135</v>
      </c>
      <c r="B174" s="218">
        <v>23</v>
      </c>
      <c r="C174" s="225" t="s">
        <v>20</v>
      </c>
      <c r="D174" s="228" t="s">
        <v>717</v>
      </c>
      <c r="E174" s="219">
        <v>3223</v>
      </c>
      <c r="F174" s="219" t="s">
        <v>321</v>
      </c>
      <c r="G174" s="154" t="s">
        <v>287</v>
      </c>
      <c r="H174" s="220">
        <v>5000</v>
      </c>
      <c r="I174" s="220">
        <v>5000</v>
      </c>
      <c r="J174" s="220">
        <v>5000</v>
      </c>
      <c r="K174" s="243" t="s">
        <v>313</v>
      </c>
    </row>
    <row r="175" spans="1:11" s="224" customFormat="1" ht="27">
      <c r="A175" s="217" t="s">
        <v>135</v>
      </c>
      <c r="B175" s="218">
        <v>24</v>
      </c>
      <c r="C175" s="225" t="s">
        <v>20</v>
      </c>
      <c r="D175" s="228" t="s">
        <v>717</v>
      </c>
      <c r="E175" s="219">
        <v>3223</v>
      </c>
      <c r="F175" s="219" t="s">
        <v>320</v>
      </c>
      <c r="G175" s="154" t="s">
        <v>289</v>
      </c>
      <c r="H175" s="220">
        <v>27000</v>
      </c>
      <c r="I175" s="220">
        <v>27000</v>
      </c>
      <c r="J175" s="220">
        <v>27000</v>
      </c>
      <c r="K175" s="243" t="s">
        <v>313</v>
      </c>
    </row>
    <row r="176" spans="1:11" s="224" customFormat="1" ht="27">
      <c r="A176" s="217" t="s">
        <v>135</v>
      </c>
      <c r="B176" s="218">
        <v>25</v>
      </c>
      <c r="C176" s="225" t="s">
        <v>24</v>
      </c>
      <c r="D176" s="193" t="s">
        <v>324</v>
      </c>
      <c r="E176" s="219">
        <v>3231</v>
      </c>
      <c r="F176" s="219" t="s">
        <v>321</v>
      </c>
      <c r="G176" s="154" t="s">
        <v>287</v>
      </c>
      <c r="H176" s="220">
        <v>6000</v>
      </c>
      <c r="I176" s="220">
        <v>9000</v>
      </c>
      <c r="J176" s="220">
        <v>9000</v>
      </c>
      <c r="K176" s="243" t="s">
        <v>313</v>
      </c>
    </row>
    <row r="177" spans="1:11" s="224" customFormat="1" ht="27">
      <c r="A177" s="217" t="s">
        <v>135</v>
      </c>
      <c r="B177" s="218">
        <v>26</v>
      </c>
      <c r="C177" s="225" t="s">
        <v>24</v>
      </c>
      <c r="D177" s="193" t="s">
        <v>324</v>
      </c>
      <c r="E177" s="219">
        <v>3231</v>
      </c>
      <c r="F177" s="219" t="s">
        <v>320</v>
      </c>
      <c r="G177" s="154" t="s">
        <v>289</v>
      </c>
      <c r="H177" s="220">
        <v>34000</v>
      </c>
      <c r="I177" s="220">
        <v>51000</v>
      </c>
      <c r="J177" s="220">
        <v>51000</v>
      </c>
      <c r="K177" s="243" t="s">
        <v>313</v>
      </c>
    </row>
    <row r="178" spans="1:11" s="224" customFormat="1" ht="13.5">
      <c r="A178" s="217" t="s">
        <v>135</v>
      </c>
      <c r="B178" s="218">
        <v>27</v>
      </c>
      <c r="C178" s="166" t="s">
        <v>15</v>
      </c>
      <c r="D178" s="166" t="s">
        <v>104</v>
      </c>
      <c r="E178" s="219">
        <v>3211</v>
      </c>
      <c r="F178" s="219" t="s">
        <v>321</v>
      </c>
      <c r="G178" s="154" t="s">
        <v>287</v>
      </c>
      <c r="H178" s="220">
        <v>10000</v>
      </c>
      <c r="I178" s="220">
        <v>10000</v>
      </c>
      <c r="J178" s="220">
        <v>10000</v>
      </c>
      <c r="K178" s="243" t="s">
        <v>313</v>
      </c>
    </row>
    <row r="179" spans="1:11" s="224" customFormat="1" ht="13.5">
      <c r="A179" s="217" t="s">
        <v>135</v>
      </c>
      <c r="B179" s="218">
        <v>28</v>
      </c>
      <c r="C179" s="166" t="s">
        <v>15</v>
      </c>
      <c r="D179" s="166" t="s">
        <v>104</v>
      </c>
      <c r="E179" s="219">
        <v>3211</v>
      </c>
      <c r="F179" s="219" t="s">
        <v>320</v>
      </c>
      <c r="G179" s="154" t="s">
        <v>289</v>
      </c>
      <c r="H179" s="220">
        <v>55000</v>
      </c>
      <c r="I179" s="220">
        <v>55000</v>
      </c>
      <c r="J179" s="220">
        <v>55000</v>
      </c>
      <c r="K179" s="243" t="s">
        <v>313</v>
      </c>
    </row>
    <row r="180" spans="1:11" s="224" customFormat="1" ht="27">
      <c r="A180" s="217" t="s">
        <v>135</v>
      </c>
      <c r="B180" s="218">
        <v>29</v>
      </c>
      <c r="C180" s="231" t="s">
        <v>33</v>
      </c>
      <c r="D180" s="166" t="s">
        <v>718</v>
      </c>
      <c r="E180" s="219">
        <v>3241</v>
      </c>
      <c r="F180" s="219" t="s">
        <v>321</v>
      </c>
      <c r="G180" s="154" t="s">
        <v>287</v>
      </c>
      <c r="H180" s="220">
        <v>12000</v>
      </c>
      <c r="I180" s="220">
        <v>12000</v>
      </c>
      <c r="J180" s="220">
        <v>12000</v>
      </c>
      <c r="K180" s="243" t="s">
        <v>313</v>
      </c>
    </row>
    <row r="181" spans="1:11" s="224" customFormat="1" ht="27">
      <c r="A181" s="217" t="s">
        <v>135</v>
      </c>
      <c r="B181" s="218">
        <v>30</v>
      </c>
      <c r="C181" s="231" t="s">
        <v>33</v>
      </c>
      <c r="D181" s="166" t="s">
        <v>718</v>
      </c>
      <c r="E181" s="242">
        <v>3241</v>
      </c>
      <c r="F181" s="242" t="s">
        <v>320</v>
      </c>
      <c r="G181" s="154" t="s">
        <v>289</v>
      </c>
      <c r="H181" s="220">
        <v>68000</v>
      </c>
      <c r="I181" s="220">
        <v>68000</v>
      </c>
      <c r="J181" s="220">
        <v>68000</v>
      </c>
      <c r="K181" s="243" t="s">
        <v>313</v>
      </c>
    </row>
    <row r="182" spans="1:11" s="224" customFormat="1" ht="13.5">
      <c r="A182" s="217" t="s">
        <v>135</v>
      </c>
      <c r="B182" s="218">
        <v>31</v>
      </c>
      <c r="C182" s="231" t="s">
        <v>26</v>
      </c>
      <c r="D182" s="225" t="s">
        <v>719</v>
      </c>
      <c r="E182" s="219">
        <v>3233</v>
      </c>
      <c r="F182" s="219" t="s">
        <v>321</v>
      </c>
      <c r="G182" s="154" t="s">
        <v>287</v>
      </c>
      <c r="H182" s="220">
        <v>1000</v>
      </c>
      <c r="I182" s="220">
        <v>1000</v>
      </c>
      <c r="J182" s="220">
        <v>1000</v>
      </c>
      <c r="K182" s="243" t="s">
        <v>313</v>
      </c>
    </row>
    <row r="183" spans="1:11" s="224" customFormat="1" ht="13.5">
      <c r="A183" s="217" t="s">
        <v>135</v>
      </c>
      <c r="B183" s="218">
        <v>32</v>
      </c>
      <c r="C183" s="231" t="s">
        <v>26</v>
      </c>
      <c r="D183" s="225" t="s">
        <v>719</v>
      </c>
      <c r="E183" s="219">
        <v>3233</v>
      </c>
      <c r="F183" s="219" t="s">
        <v>320</v>
      </c>
      <c r="G183" s="154" t="s">
        <v>289</v>
      </c>
      <c r="H183" s="220">
        <v>5000</v>
      </c>
      <c r="I183" s="220">
        <v>5000</v>
      </c>
      <c r="J183" s="220">
        <v>5000</v>
      </c>
      <c r="K183" s="243" t="s">
        <v>313</v>
      </c>
    </row>
    <row r="184" spans="1:14" ht="13.5">
      <c r="A184" s="44" t="s">
        <v>135</v>
      </c>
      <c r="B184" s="213">
        <v>33</v>
      </c>
      <c r="C184" s="45" t="s">
        <v>32</v>
      </c>
      <c r="D184" s="45" t="s">
        <v>290</v>
      </c>
      <c r="E184" s="136">
        <v>3239</v>
      </c>
      <c r="F184" s="136" t="s">
        <v>321</v>
      </c>
      <c r="G184" s="91" t="s">
        <v>287</v>
      </c>
      <c r="H184" s="22">
        <v>3000</v>
      </c>
      <c r="I184" s="22">
        <v>3000</v>
      </c>
      <c r="J184" s="22">
        <v>3000</v>
      </c>
      <c r="K184" s="207" t="s">
        <v>313</v>
      </c>
      <c r="L184" s="39"/>
      <c r="M184" s="39"/>
      <c r="N184" s="39"/>
    </row>
    <row r="185" spans="1:14" ht="13.5">
      <c r="A185" s="44" t="s">
        <v>135</v>
      </c>
      <c r="B185" s="213">
        <v>34</v>
      </c>
      <c r="C185" s="45" t="s">
        <v>32</v>
      </c>
      <c r="D185" s="45" t="s">
        <v>290</v>
      </c>
      <c r="E185" s="136">
        <v>3239</v>
      </c>
      <c r="F185" s="136" t="s">
        <v>320</v>
      </c>
      <c r="G185" s="91" t="s">
        <v>289</v>
      </c>
      <c r="H185" s="22">
        <v>17000</v>
      </c>
      <c r="I185" s="22">
        <v>17000</v>
      </c>
      <c r="J185" s="22">
        <v>17000</v>
      </c>
      <c r="K185" s="207" t="s">
        <v>313</v>
      </c>
      <c r="L185" s="39"/>
      <c r="M185" s="39"/>
      <c r="N185" s="39"/>
    </row>
    <row r="186" spans="1:14" ht="13.5">
      <c r="A186" s="44" t="s">
        <v>135</v>
      </c>
      <c r="B186" s="213">
        <v>35</v>
      </c>
      <c r="C186" s="45" t="s">
        <v>62</v>
      </c>
      <c r="D186" s="45" t="s">
        <v>302</v>
      </c>
      <c r="E186" s="136">
        <v>4123</v>
      </c>
      <c r="F186" s="136" t="s">
        <v>321</v>
      </c>
      <c r="G186" s="91" t="s">
        <v>287</v>
      </c>
      <c r="H186" s="22">
        <v>53000</v>
      </c>
      <c r="I186" s="22">
        <v>1000</v>
      </c>
      <c r="J186" s="22">
        <v>1000</v>
      </c>
      <c r="K186" s="207" t="s">
        <v>313</v>
      </c>
      <c r="L186" s="39"/>
      <c r="M186" s="39"/>
      <c r="N186" s="39"/>
    </row>
    <row r="187" spans="1:14" ht="13.5">
      <c r="A187" s="44" t="s">
        <v>135</v>
      </c>
      <c r="B187" s="213">
        <v>36</v>
      </c>
      <c r="C187" s="45" t="s">
        <v>62</v>
      </c>
      <c r="D187" s="45" t="s">
        <v>302</v>
      </c>
      <c r="E187" s="136">
        <v>4123</v>
      </c>
      <c r="F187" s="136" t="s">
        <v>320</v>
      </c>
      <c r="G187" s="91" t="s">
        <v>289</v>
      </c>
      <c r="H187" s="22">
        <v>299000</v>
      </c>
      <c r="I187" s="22">
        <v>6000</v>
      </c>
      <c r="J187" s="22">
        <v>6000</v>
      </c>
      <c r="K187" s="207" t="s">
        <v>313</v>
      </c>
      <c r="L187" s="39"/>
      <c r="M187" s="39"/>
      <c r="N187" s="39"/>
    </row>
    <row r="188" spans="1:11" s="224" customFormat="1" ht="27">
      <c r="A188" s="217" t="s">
        <v>135</v>
      </c>
      <c r="B188" s="218">
        <v>37</v>
      </c>
      <c r="C188" s="225" t="s">
        <v>33</v>
      </c>
      <c r="D188" s="225" t="s">
        <v>720</v>
      </c>
      <c r="E188" s="219">
        <v>3241</v>
      </c>
      <c r="F188" s="219" t="s">
        <v>321</v>
      </c>
      <c r="G188" s="154" t="s">
        <v>287</v>
      </c>
      <c r="H188" s="220">
        <v>6000</v>
      </c>
      <c r="I188" s="220">
        <v>0</v>
      </c>
      <c r="J188" s="220">
        <v>0</v>
      </c>
      <c r="K188" s="243" t="s">
        <v>313</v>
      </c>
    </row>
    <row r="189" spans="1:11" s="224" customFormat="1" ht="27">
      <c r="A189" s="217" t="s">
        <v>135</v>
      </c>
      <c r="B189" s="218">
        <v>38</v>
      </c>
      <c r="C189" s="225" t="s">
        <v>33</v>
      </c>
      <c r="D189" s="225" t="s">
        <v>720</v>
      </c>
      <c r="E189" s="219">
        <v>3241</v>
      </c>
      <c r="F189" s="219" t="s">
        <v>320</v>
      </c>
      <c r="G189" s="154" t="s">
        <v>289</v>
      </c>
      <c r="H189" s="220">
        <v>36000</v>
      </c>
      <c r="I189" s="220">
        <v>0</v>
      </c>
      <c r="J189" s="220">
        <v>0</v>
      </c>
      <c r="K189" s="243" t="s">
        <v>313</v>
      </c>
    </row>
    <row r="190" spans="1:11" s="224" customFormat="1" ht="27">
      <c r="A190" s="217" t="s">
        <v>135</v>
      </c>
      <c r="B190" s="218">
        <v>39</v>
      </c>
      <c r="C190" s="225" t="s">
        <v>24</v>
      </c>
      <c r="D190" s="193" t="s">
        <v>721</v>
      </c>
      <c r="E190" s="219">
        <v>3231</v>
      </c>
      <c r="F190" s="219" t="s">
        <v>321</v>
      </c>
      <c r="G190" s="154" t="s">
        <v>287</v>
      </c>
      <c r="H190" s="220">
        <v>2000</v>
      </c>
      <c r="I190" s="220">
        <v>0</v>
      </c>
      <c r="J190" s="220">
        <v>0</v>
      </c>
      <c r="K190" s="243" t="s">
        <v>313</v>
      </c>
    </row>
    <row r="191" spans="1:11" s="224" customFormat="1" ht="27">
      <c r="A191" s="217" t="s">
        <v>135</v>
      </c>
      <c r="B191" s="218">
        <v>40</v>
      </c>
      <c r="C191" s="225" t="s">
        <v>24</v>
      </c>
      <c r="D191" s="193" t="s">
        <v>721</v>
      </c>
      <c r="E191" s="219">
        <v>3231</v>
      </c>
      <c r="F191" s="219" t="s">
        <v>320</v>
      </c>
      <c r="G191" s="154" t="s">
        <v>289</v>
      </c>
      <c r="H191" s="220">
        <v>9000</v>
      </c>
      <c r="I191" s="220">
        <v>0</v>
      </c>
      <c r="J191" s="220">
        <v>0</v>
      </c>
      <c r="K191" s="243" t="s">
        <v>313</v>
      </c>
    </row>
    <row r="192" spans="1:11" s="224" customFormat="1" ht="27">
      <c r="A192" s="217" t="s">
        <v>135</v>
      </c>
      <c r="B192" s="218">
        <v>41</v>
      </c>
      <c r="C192" s="225" t="s">
        <v>33</v>
      </c>
      <c r="D192" s="225" t="s">
        <v>722</v>
      </c>
      <c r="E192" s="219">
        <v>3241</v>
      </c>
      <c r="F192" s="219" t="s">
        <v>321</v>
      </c>
      <c r="G192" s="154" t="s">
        <v>287</v>
      </c>
      <c r="H192" s="220">
        <v>19000</v>
      </c>
      <c r="I192" s="220">
        <v>0</v>
      </c>
      <c r="J192" s="220">
        <v>0</v>
      </c>
      <c r="K192" s="243" t="s">
        <v>313</v>
      </c>
    </row>
    <row r="193" spans="1:11" s="224" customFormat="1" ht="27">
      <c r="A193" s="217" t="s">
        <v>135</v>
      </c>
      <c r="B193" s="218">
        <v>42</v>
      </c>
      <c r="C193" s="225" t="s">
        <v>33</v>
      </c>
      <c r="D193" s="225" t="s">
        <v>722</v>
      </c>
      <c r="E193" s="219">
        <v>3241</v>
      </c>
      <c r="F193" s="219" t="s">
        <v>320</v>
      </c>
      <c r="G193" s="154" t="s">
        <v>289</v>
      </c>
      <c r="H193" s="220">
        <v>107000</v>
      </c>
      <c r="I193" s="220">
        <v>0</v>
      </c>
      <c r="J193" s="220">
        <v>0</v>
      </c>
      <c r="K193" s="243" t="s">
        <v>313</v>
      </c>
    </row>
    <row r="194" spans="1:14" ht="13.5">
      <c r="A194" s="43" t="s">
        <v>136</v>
      </c>
      <c r="B194" s="48" t="s">
        <v>78</v>
      </c>
      <c r="C194" s="47" t="s">
        <v>270</v>
      </c>
      <c r="D194" s="163" t="s">
        <v>78</v>
      </c>
      <c r="E194" s="72" t="s">
        <v>78</v>
      </c>
      <c r="F194" s="72"/>
      <c r="G194" s="102" t="s">
        <v>78</v>
      </c>
      <c r="H194" s="23">
        <f>SUM(H195:H197)</f>
        <v>45000</v>
      </c>
      <c r="I194" s="23">
        <f>SUM(I195:I197)</f>
        <v>45000</v>
      </c>
      <c r="J194" s="23">
        <f>SUM(J195:J197)</f>
        <v>45000</v>
      </c>
      <c r="K194" s="137" t="s">
        <v>309</v>
      </c>
      <c r="L194" s="39"/>
      <c r="M194" s="39"/>
      <c r="N194" s="39"/>
    </row>
    <row r="195" spans="1:11" s="224" customFormat="1" ht="27">
      <c r="A195" s="267" t="s">
        <v>138</v>
      </c>
      <c r="B195" s="218">
        <v>1</v>
      </c>
      <c r="C195" s="225" t="s">
        <v>24</v>
      </c>
      <c r="D195" s="166" t="s">
        <v>723</v>
      </c>
      <c r="E195" s="242">
        <v>3231</v>
      </c>
      <c r="F195" s="219" t="s">
        <v>316</v>
      </c>
      <c r="G195" s="154" t="s">
        <v>259</v>
      </c>
      <c r="H195" s="220">
        <v>15000</v>
      </c>
      <c r="I195" s="220">
        <v>15000</v>
      </c>
      <c r="J195" s="220">
        <v>15000</v>
      </c>
      <c r="K195" s="243" t="s">
        <v>99</v>
      </c>
    </row>
    <row r="196" spans="1:11" s="224" customFormat="1" ht="27">
      <c r="A196" s="267" t="s">
        <v>138</v>
      </c>
      <c r="B196" s="218">
        <v>2</v>
      </c>
      <c r="C196" s="225" t="s">
        <v>24</v>
      </c>
      <c r="D196" s="166" t="s">
        <v>724</v>
      </c>
      <c r="E196" s="219">
        <v>3231</v>
      </c>
      <c r="F196" s="219" t="s">
        <v>316</v>
      </c>
      <c r="G196" s="154" t="s">
        <v>259</v>
      </c>
      <c r="H196" s="220">
        <v>20000</v>
      </c>
      <c r="I196" s="220">
        <v>20000</v>
      </c>
      <c r="J196" s="220">
        <v>20000</v>
      </c>
      <c r="K196" s="243" t="s">
        <v>99</v>
      </c>
    </row>
    <row r="197" spans="1:11" s="224" customFormat="1" ht="27">
      <c r="A197" s="267" t="s">
        <v>138</v>
      </c>
      <c r="B197" s="218">
        <v>3</v>
      </c>
      <c r="C197" s="225" t="s">
        <v>24</v>
      </c>
      <c r="D197" s="166" t="s">
        <v>725</v>
      </c>
      <c r="E197" s="219">
        <v>3231</v>
      </c>
      <c r="F197" s="219" t="s">
        <v>316</v>
      </c>
      <c r="G197" s="154" t="s">
        <v>259</v>
      </c>
      <c r="H197" s="220">
        <v>10000</v>
      </c>
      <c r="I197" s="220">
        <v>10000</v>
      </c>
      <c r="J197" s="220">
        <v>10000</v>
      </c>
      <c r="K197" s="243" t="s">
        <v>99</v>
      </c>
    </row>
    <row r="198" spans="1:14" ht="13.5">
      <c r="A198" s="43" t="s">
        <v>78</v>
      </c>
      <c r="B198" s="48" t="s">
        <v>78</v>
      </c>
      <c r="C198" s="47" t="s">
        <v>78</v>
      </c>
      <c r="D198" s="163" t="s">
        <v>78</v>
      </c>
      <c r="E198" s="72" t="s">
        <v>78</v>
      </c>
      <c r="F198" s="72"/>
      <c r="G198" s="102" t="s">
        <v>78</v>
      </c>
      <c r="H198" s="121" t="s">
        <v>78</v>
      </c>
      <c r="I198" s="121" t="s">
        <v>78</v>
      </c>
      <c r="J198" s="121" t="s">
        <v>78</v>
      </c>
      <c r="K198" s="137" t="s">
        <v>78</v>
      </c>
      <c r="L198" s="39"/>
      <c r="M198" s="39"/>
      <c r="N198" s="39"/>
    </row>
    <row r="199" spans="1:14" ht="13.5">
      <c r="A199" s="43" t="s">
        <v>139</v>
      </c>
      <c r="B199" s="48" t="s">
        <v>78</v>
      </c>
      <c r="C199" s="108" t="s">
        <v>140</v>
      </c>
      <c r="D199" s="163" t="s">
        <v>78</v>
      </c>
      <c r="E199" s="72" t="s">
        <v>78</v>
      </c>
      <c r="F199" s="72"/>
      <c r="G199" s="102" t="s">
        <v>78</v>
      </c>
      <c r="H199" s="122">
        <f>SUMIF($K$200:$K$519,"..",H200:H519)</f>
        <v>33884000</v>
      </c>
      <c r="I199" s="122">
        <f>SUMIF($K$200:$K$519,"..",I200:I519)</f>
        <v>37423533</v>
      </c>
      <c r="J199" s="122">
        <f>SUMIF($K$200:$K$519,"..",J200:J519)</f>
        <v>37166696</v>
      </c>
      <c r="K199" s="137" t="s">
        <v>78</v>
      </c>
      <c r="L199" s="39"/>
      <c r="M199" s="39"/>
      <c r="N199" s="39"/>
    </row>
    <row r="200" spans="1:14" ht="40.5">
      <c r="A200" s="43" t="s">
        <v>139</v>
      </c>
      <c r="B200" s="48" t="s">
        <v>78</v>
      </c>
      <c r="C200" s="69" t="s">
        <v>141</v>
      </c>
      <c r="D200" s="51" t="s">
        <v>78</v>
      </c>
      <c r="E200" s="72" t="s">
        <v>78</v>
      </c>
      <c r="F200" s="72"/>
      <c r="G200" s="102" t="s">
        <v>78</v>
      </c>
      <c r="H200" s="23" t="s">
        <v>78</v>
      </c>
      <c r="I200" s="23" t="s">
        <v>78</v>
      </c>
      <c r="J200" s="23" t="s">
        <v>78</v>
      </c>
      <c r="K200" s="137" t="s">
        <v>78</v>
      </c>
      <c r="L200" s="39"/>
      <c r="M200" s="39"/>
      <c r="N200" s="39"/>
    </row>
    <row r="201" spans="1:14" ht="54">
      <c r="A201" s="43" t="s">
        <v>142</v>
      </c>
      <c r="B201" s="48" t="s">
        <v>78</v>
      </c>
      <c r="C201" s="47" t="s">
        <v>143</v>
      </c>
      <c r="D201" s="51" t="s">
        <v>78</v>
      </c>
      <c r="E201" s="72" t="s">
        <v>78</v>
      </c>
      <c r="F201" s="72"/>
      <c r="G201" s="102" t="s">
        <v>78</v>
      </c>
      <c r="H201" s="23" t="s">
        <v>78</v>
      </c>
      <c r="I201" s="23" t="s">
        <v>78</v>
      </c>
      <c r="J201" s="23" t="s">
        <v>78</v>
      </c>
      <c r="K201" s="137" t="s">
        <v>78</v>
      </c>
      <c r="L201" s="39"/>
      <c r="M201" s="39"/>
      <c r="N201" s="39"/>
    </row>
    <row r="202" spans="1:14" ht="27">
      <c r="A202" s="43" t="s">
        <v>144</v>
      </c>
      <c r="B202" s="48" t="s">
        <v>78</v>
      </c>
      <c r="C202" s="47" t="s">
        <v>145</v>
      </c>
      <c r="D202" s="51" t="s">
        <v>78</v>
      </c>
      <c r="E202" s="72" t="s">
        <v>78</v>
      </c>
      <c r="F202" s="72"/>
      <c r="G202" s="102" t="s">
        <v>78</v>
      </c>
      <c r="H202" s="23" t="s">
        <v>78</v>
      </c>
      <c r="I202" s="23" t="s">
        <v>78</v>
      </c>
      <c r="J202" s="23" t="s">
        <v>78</v>
      </c>
      <c r="K202" s="137" t="s">
        <v>78</v>
      </c>
      <c r="L202" s="39"/>
      <c r="M202" s="39"/>
      <c r="N202" s="39"/>
    </row>
    <row r="203" spans="1:14" ht="40.5">
      <c r="A203" s="43" t="s">
        <v>146</v>
      </c>
      <c r="B203" s="48" t="s">
        <v>78</v>
      </c>
      <c r="C203" s="50" t="s">
        <v>147</v>
      </c>
      <c r="D203" s="51" t="s">
        <v>78</v>
      </c>
      <c r="E203" s="72" t="s">
        <v>78</v>
      </c>
      <c r="F203" s="72"/>
      <c r="G203" s="102" t="s">
        <v>78</v>
      </c>
      <c r="H203" s="23" t="s">
        <v>78</v>
      </c>
      <c r="I203" s="23" t="s">
        <v>78</v>
      </c>
      <c r="J203" s="23" t="s">
        <v>78</v>
      </c>
      <c r="K203" s="137" t="s">
        <v>78</v>
      </c>
      <c r="L203" s="39"/>
      <c r="M203" s="39"/>
      <c r="N203" s="39"/>
    </row>
    <row r="204" spans="1:11" ht="13.5">
      <c r="A204" s="43" t="s">
        <v>146</v>
      </c>
      <c r="B204" s="48" t="s">
        <v>78</v>
      </c>
      <c r="C204" s="47" t="s">
        <v>553</v>
      </c>
      <c r="D204" s="51" t="s">
        <v>78</v>
      </c>
      <c r="E204" s="72" t="s">
        <v>78</v>
      </c>
      <c r="F204" s="72"/>
      <c r="G204" s="102" t="s">
        <v>78</v>
      </c>
      <c r="H204" s="23">
        <f>SUM(H205:H211)</f>
        <v>25305000</v>
      </c>
      <c r="I204" s="23">
        <f>SUM(I205:I211)</f>
        <v>27721533</v>
      </c>
      <c r="J204" s="23">
        <f>SUM(J205:J211)</f>
        <v>27846696</v>
      </c>
      <c r="K204" s="137" t="s">
        <v>309</v>
      </c>
    </row>
    <row r="205" spans="1:14" s="224" customFormat="1" ht="40.5">
      <c r="A205" s="217" t="s">
        <v>146</v>
      </c>
      <c r="B205" s="218">
        <v>1</v>
      </c>
      <c r="C205" s="231" t="s">
        <v>10</v>
      </c>
      <c r="D205" s="193" t="s">
        <v>899</v>
      </c>
      <c r="E205" s="219">
        <v>3111</v>
      </c>
      <c r="F205" s="219" t="s">
        <v>319</v>
      </c>
      <c r="G205" s="154" t="s">
        <v>259</v>
      </c>
      <c r="H205" s="220">
        <f>19250000+250000</f>
        <v>19500000</v>
      </c>
      <c r="I205" s="220">
        <f>21226533+250000</f>
        <v>21476533</v>
      </c>
      <c r="J205" s="220">
        <f>21336696+250000</f>
        <v>21586696</v>
      </c>
      <c r="K205" s="221" t="s">
        <v>78</v>
      </c>
      <c r="L205" s="223"/>
      <c r="M205" s="223"/>
      <c r="N205" s="223"/>
    </row>
    <row r="206" spans="1:11" ht="13.5">
      <c r="A206" s="44" t="s">
        <v>146</v>
      </c>
      <c r="B206" s="213">
        <v>2</v>
      </c>
      <c r="C206" s="54" t="s">
        <v>276</v>
      </c>
      <c r="D206" s="64" t="s">
        <v>78</v>
      </c>
      <c r="E206" s="136">
        <v>3113</v>
      </c>
      <c r="F206" s="136" t="s">
        <v>319</v>
      </c>
      <c r="G206" s="91" t="s">
        <v>259</v>
      </c>
      <c r="H206" s="22">
        <v>100000</v>
      </c>
      <c r="I206" s="22">
        <v>100000</v>
      </c>
      <c r="J206" s="22">
        <v>100000</v>
      </c>
      <c r="K206" s="114" t="s">
        <v>78</v>
      </c>
    </row>
    <row r="207" spans="1:14" s="224" customFormat="1" ht="27">
      <c r="A207" s="217" t="s">
        <v>146</v>
      </c>
      <c r="B207" s="218">
        <v>3</v>
      </c>
      <c r="C207" s="225" t="s">
        <v>277</v>
      </c>
      <c r="D207" s="193" t="s">
        <v>551</v>
      </c>
      <c r="E207" s="219">
        <v>3121</v>
      </c>
      <c r="F207" s="219" t="s">
        <v>319</v>
      </c>
      <c r="G207" s="154" t="s">
        <v>259</v>
      </c>
      <c r="H207" s="220">
        <v>500000</v>
      </c>
      <c r="I207" s="220">
        <v>500000</v>
      </c>
      <c r="J207" s="220">
        <v>500000</v>
      </c>
      <c r="K207" s="221" t="s">
        <v>78</v>
      </c>
      <c r="L207" s="223"/>
      <c r="M207" s="223"/>
      <c r="N207" s="223"/>
    </row>
    <row r="208" spans="1:11" ht="13.5">
      <c r="A208" s="44" t="s">
        <v>146</v>
      </c>
      <c r="B208" s="213">
        <v>4</v>
      </c>
      <c r="C208" s="49" t="s">
        <v>278</v>
      </c>
      <c r="D208" s="46" t="s">
        <v>606</v>
      </c>
      <c r="E208" s="136">
        <v>3131</v>
      </c>
      <c r="F208" s="136" t="s">
        <v>319</v>
      </c>
      <c r="G208" s="91" t="s">
        <v>259</v>
      </c>
      <c r="H208" s="22">
        <v>860000</v>
      </c>
      <c r="I208" s="22">
        <v>865000</v>
      </c>
      <c r="J208" s="22">
        <v>870000</v>
      </c>
      <c r="K208" s="114" t="s">
        <v>78</v>
      </c>
    </row>
    <row r="209" spans="1:11" ht="13.5">
      <c r="A209" s="44" t="s">
        <v>146</v>
      </c>
      <c r="B209" s="213">
        <v>5</v>
      </c>
      <c r="C209" s="45" t="s">
        <v>279</v>
      </c>
      <c r="D209" s="46" t="s">
        <v>396</v>
      </c>
      <c r="E209" s="136">
        <v>3132</v>
      </c>
      <c r="F209" s="136" t="s">
        <v>319</v>
      </c>
      <c r="G209" s="91" t="s">
        <v>259</v>
      </c>
      <c r="H209" s="22">
        <v>3250000</v>
      </c>
      <c r="I209" s="22">
        <v>3560000</v>
      </c>
      <c r="J209" s="22">
        <v>3570000</v>
      </c>
      <c r="K209" s="114" t="s">
        <v>78</v>
      </c>
    </row>
    <row r="210" spans="1:14" s="224" customFormat="1" ht="27">
      <c r="A210" s="217" t="s">
        <v>146</v>
      </c>
      <c r="B210" s="218">
        <v>6</v>
      </c>
      <c r="C210" s="166" t="s">
        <v>395</v>
      </c>
      <c r="D210" s="193" t="s">
        <v>896</v>
      </c>
      <c r="E210" s="219">
        <v>3295</v>
      </c>
      <c r="F210" s="219" t="s">
        <v>319</v>
      </c>
      <c r="G210" s="154" t="s">
        <v>259</v>
      </c>
      <c r="H210" s="220">
        <v>45000</v>
      </c>
      <c r="I210" s="220">
        <v>45000</v>
      </c>
      <c r="J210" s="220">
        <v>45000</v>
      </c>
      <c r="K210" s="221" t="s">
        <v>78</v>
      </c>
      <c r="L210" s="223"/>
      <c r="M210" s="223"/>
      <c r="N210" s="223"/>
    </row>
    <row r="211" spans="1:14" s="224" customFormat="1" ht="27">
      <c r="A211" s="217" t="s">
        <v>146</v>
      </c>
      <c r="B211" s="218">
        <v>7</v>
      </c>
      <c r="C211" s="231" t="s">
        <v>347</v>
      </c>
      <c r="D211" s="193" t="s">
        <v>895</v>
      </c>
      <c r="E211" s="219">
        <v>3212</v>
      </c>
      <c r="F211" s="219" t="s">
        <v>319</v>
      </c>
      <c r="G211" s="154" t="s">
        <v>259</v>
      </c>
      <c r="H211" s="220">
        <v>1050000</v>
      </c>
      <c r="I211" s="220">
        <v>1175000</v>
      </c>
      <c r="J211" s="220">
        <v>1175000</v>
      </c>
      <c r="K211" s="221" t="s">
        <v>78</v>
      </c>
      <c r="L211" s="223"/>
      <c r="M211" s="223"/>
      <c r="N211" s="223"/>
    </row>
    <row r="212" spans="1:11" ht="13.5">
      <c r="A212" s="43" t="s">
        <v>146</v>
      </c>
      <c r="B212" s="48" t="s">
        <v>78</v>
      </c>
      <c r="C212" s="108" t="s">
        <v>346</v>
      </c>
      <c r="D212" s="51" t="s">
        <v>78</v>
      </c>
      <c r="E212" s="72" t="s">
        <v>78</v>
      </c>
      <c r="F212" s="72"/>
      <c r="G212" s="102" t="s">
        <v>78</v>
      </c>
      <c r="H212" s="23">
        <f>SUM(H213:H217)</f>
        <v>211000</v>
      </c>
      <c r="I212" s="23">
        <f>SUM(I213:I217)</f>
        <v>211000</v>
      </c>
      <c r="J212" s="23">
        <f>SUM(J213:J217)</f>
        <v>211000</v>
      </c>
      <c r="K212" s="137" t="s">
        <v>309</v>
      </c>
    </row>
    <row r="213" spans="1:14" s="224" customFormat="1" ht="40.5">
      <c r="A213" s="217" t="s">
        <v>146</v>
      </c>
      <c r="B213" s="218">
        <v>8</v>
      </c>
      <c r="C213" s="166" t="s">
        <v>666</v>
      </c>
      <c r="D213" s="166" t="s">
        <v>556</v>
      </c>
      <c r="E213" s="219">
        <v>3211</v>
      </c>
      <c r="F213" s="219" t="s">
        <v>319</v>
      </c>
      <c r="G213" s="154" t="s">
        <v>259</v>
      </c>
      <c r="H213" s="220">
        <v>30000</v>
      </c>
      <c r="I213" s="220">
        <v>30000</v>
      </c>
      <c r="J213" s="220">
        <v>30000</v>
      </c>
      <c r="K213" s="221" t="s">
        <v>78</v>
      </c>
      <c r="L213" s="223"/>
      <c r="M213" s="223"/>
      <c r="N213" s="223"/>
    </row>
    <row r="214" spans="1:11" ht="13.5">
      <c r="A214" s="44" t="s">
        <v>146</v>
      </c>
      <c r="B214" s="213">
        <v>9</v>
      </c>
      <c r="C214" s="49" t="s">
        <v>148</v>
      </c>
      <c r="D214" s="46" t="s">
        <v>595</v>
      </c>
      <c r="E214" s="136">
        <v>3213</v>
      </c>
      <c r="F214" s="136" t="s">
        <v>319</v>
      </c>
      <c r="G214" s="91" t="s">
        <v>259</v>
      </c>
      <c r="H214" s="22">
        <v>60000</v>
      </c>
      <c r="I214" s="22">
        <v>60000</v>
      </c>
      <c r="J214" s="22">
        <v>60000</v>
      </c>
      <c r="K214" s="114" t="s">
        <v>78</v>
      </c>
    </row>
    <row r="215" spans="1:11" ht="13.5">
      <c r="A215" s="44" t="s">
        <v>146</v>
      </c>
      <c r="B215" s="213">
        <v>10</v>
      </c>
      <c r="C215" s="49" t="s">
        <v>387</v>
      </c>
      <c r="D215" s="46" t="s">
        <v>78</v>
      </c>
      <c r="E215" s="136">
        <v>3214</v>
      </c>
      <c r="F215" s="136" t="s">
        <v>319</v>
      </c>
      <c r="G215" s="91" t="s">
        <v>259</v>
      </c>
      <c r="H215" s="22">
        <v>1000</v>
      </c>
      <c r="I215" s="22">
        <v>1000</v>
      </c>
      <c r="J215" s="22">
        <v>1000</v>
      </c>
      <c r="K215" s="114" t="s">
        <v>78</v>
      </c>
    </row>
    <row r="216" spans="1:11" ht="13.5">
      <c r="A216" s="44" t="s">
        <v>146</v>
      </c>
      <c r="B216" s="213">
        <v>11</v>
      </c>
      <c r="C216" s="49" t="s">
        <v>397</v>
      </c>
      <c r="D216" s="46" t="s">
        <v>398</v>
      </c>
      <c r="E216" s="136">
        <v>3721</v>
      </c>
      <c r="F216" s="136" t="s">
        <v>319</v>
      </c>
      <c r="G216" s="91" t="s">
        <v>259</v>
      </c>
      <c r="H216" s="22">
        <v>20000</v>
      </c>
      <c r="I216" s="22">
        <v>20000</v>
      </c>
      <c r="J216" s="22">
        <v>20000</v>
      </c>
      <c r="K216" s="114" t="s">
        <v>78</v>
      </c>
    </row>
    <row r="217" spans="1:14" s="224" customFormat="1" ht="27">
      <c r="A217" s="217" t="s">
        <v>146</v>
      </c>
      <c r="B217" s="218">
        <v>12</v>
      </c>
      <c r="C217" s="231" t="s">
        <v>29</v>
      </c>
      <c r="D217" s="193" t="s">
        <v>399</v>
      </c>
      <c r="E217" s="219">
        <v>3236</v>
      </c>
      <c r="F217" s="219" t="s">
        <v>319</v>
      </c>
      <c r="G217" s="154" t="s">
        <v>259</v>
      </c>
      <c r="H217" s="220">
        <v>100000</v>
      </c>
      <c r="I217" s="220">
        <v>100000</v>
      </c>
      <c r="J217" s="220">
        <v>100000</v>
      </c>
      <c r="K217" s="221" t="s">
        <v>78</v>
      </c>
      <c r="L217" s="223"/>
      <c r="M217" s="223"/>
      <c r="N217" s="223"/>
    </row>
    <row r="218" spans="1:11" ht="13.5">
      <c r="A218" s="43" t="s">
        <v>146</v>
      </c>
      <c r="B218" s="48" t="s">
        <v>78</v>
      </c>
      <c r="C218" s="50" t="s">
        <v>19</v>
      </c>
      <c r="D218" s="51" t="s">
        <v>78</v>
      </c>
      <c r="E218" s="72" t="s">
        <v>78</v>
      </c>
      <c r="F218" s="72"/>
      <c r="G218" s="102" t="s">
        <v>78</v>
      </c>
      <c r="H218" s="23">
        <f>SUM(H219:H227)</f>
        <v>233000</v>
      </c>
      <c r="I218" s="23">
        <f>SUM(I219:I227)</f>
        <v>209000</v>
      </c>
      <c r="J218" s="23">
        <f>SUM(J219:J227)</f>
        <v>211000</v>
      </c>
      <c r="K218" s="137" t="s">
        <v>309</v>
      </c>
    </row>
    <row r="219" spans="1:11" ht="13.5">
      <c r="A219" s="44" t="s">
        <v>146</v>
      </c>
      <c r="B219" s="213">
        <v>13</v>
      </c>
      <c r="C219" s="54" t="s">
        <v>19</v>
      </c>
      <c r="D219" s="64" t="s">
        <v>557</v>
      </c>
      <c r="E219" s="136">
        <v>3221</v>
      </c>
      <c r="F219" s="136" t="s">
        <v>319</v>
      </c>
      <c r="G219" s="91" t="s">
        <v>259</v>
      </c>
      <c r="H219" s="22">
        <v>50000</v>
      </c>
      <c r="I219" s="22">
        <v>50000</v>
      </c>
      <c r="J219" s="22">
        <v>50000</v>
      </c>
      <c r="K219" s="114" t="s">
        <v>78</v>
      </c>
    </row>
    <row r="220" spans="1:11" ht="13.5">
      <c r="A220" s="44" t="s">
        <v>146</v>
      </c>
      <c r="B220" s="213">
        <v>14</v>
      </c>
      <c r="C220" s="54" t="s">
        <v>19</v>
      </c>
      <c r="D220" s="64" t="s">
        <v>558</v>
      </c>
      <c r="E220" s="136">
        <v>3221</v>
      </c>
      <c r="F220" s="136" t="s">
        <v>319</v>
      </c>
      <c r="G220" s="91" t="s">
        <v>259</v>
      </c>
      <c r="H220" s="22">
        <v>30000</v>
      </c>
      <c r="I220" s="22">
        <v>20000</v>
      </c>
      <c r="J220" s="22">
        <v>20000</v>
      </c>
      <c r="K220" s="114" t="s">
        <v>78</v>
      </c>
    </row>
    <row r="221" spans="1:11" ht="13.5">
      <c r="A221" s="44" t="s">
        <v>146</v>
      </c>
      <c r="B221" s="213">
        <v>15</v>
      </c>
      <c r="C221" s="54" t="s">
        <v>19</v>
      </c>
      <c r="D221" s="49" t="s">
        <v>150</v>
      </c>
      <c r="E221" s="136">
        <v>3221</v>
      </c>
      <c r="F221" s="136" t="s">
        <v>319</v>
      </c>
      <c r="G221" s="91" t="s">
        <v>259</v>
      </c>
      <c r="H221" s="22">
        <v>10000</v>
      </c>
      <c r="I221" s="22">
        <v>10000</v>
      </c>
      <c r="J221" s="22">
        <v>10000</v>
      </c>
      <c r="K221" s="114" t="s">
        <v>78</v>
      </c>
    </row>
    <row r="222" spans="1:11" ht="13.5">
      <c r="A222" s="44" t="s">
        <v>146</v>
      </c>
      <c r="B222" s="213">
        <v>16</v>
      </c>
      <c r="C222" s="54" t="s">
        <v>19</v>
      </c>
      <c r="D222" s="46" t="s">
        <v>726</v>
      </c>
      <c r="E222" s="136">
        <v>3221</v>
      </c>
      <c r="F222" s="136" t="s">
        <v>319</v>
      </c>
      <c r="G222" s="91" t="s">
        <v>259</v>
      </c>
      <c r="H222" s="22">
        <v>3000</v>
      </c>
      <c r="I222" s="22">
        <v>3000</v>
      </c>
      <c r="J222" s="22">
        <v>3000</v>
      </c>
      <c r="K222" s="114" t="s">
        <v>78</v>
      </c>
    </row>
    <row r="223" spans="1:11" ht="13.5">
      <c r="A223" s="44" t="s">
        <v>146</v>
      </c>
      <c r="B223" s="213">
        <v>17</v>
      </c>
      <c r="C223" s="54" t="s">
        <v>19</v>
      </c>
      <c r="D223" s="46" t="s">
        <v>727</v>
      </c>
      <c r="E223" s="136">
        <v>3221</v>
      </c>
      <c r="F223" s="136" t="s">
        <v>319</v>
      </c>
      <c r="G223" s="91" t="s">
        <v>259</v>
      </c>
      <c r="H223" s="22">
        <v>6000</v>
      </c>
      <c r="I223" s="22">
        <v>6000</v>
      </c>
      <c r="J223" s="22">
        <v>6000</v>
      </c>
      <c r="K223" s="114" t="s">
        <v>78</v>
      </c>
    </row>
    <row r="224" spans="1:14" s="224" customFormat="1" ht="27">
      <c r="A224" s="217" t="s">
        <v>146</v>
      </c>
      <c r="B224" s="218">
        <v>18</v>
      </c>
      <c r="C224" s="166" t="s">
        <v>19</v>
      </c>
      <c r="D224" s="193" t="s">
        <v>728</v>
      </c>
      <c r="E224" s="219">
        <v>3221</v>
      </c>
      <c r="F224" s="219" t="s">
        <v>319</v>
      </c>
      <c r="G224" s="154" t="s">
        <v>259</v>
      </c>
      <c r="H224" s="220">
        <v>35000</v>
      </c>
      <c r="I224" s="220">
        <v>35000</v>
      </c>
      <c r="J224" s="220">
        <v>35000</v>
      </c>
      <c r="K224" s="221" t="s">
        <v>78</v>
      </c>
      <c r="L224" s="223"/>
      <c r="M224" s="223"/>
      <c r="N224" s="223"/>
    </row>
    <row r="225" spans="1:11" ht="13.5">
      <c r="A225" s="44" t="s">
        <v>146</v>
      </c>
      <c r="B225" s="213">
        <v>19</v>
      </c>
      <c r="C225" s="166" t="s">
        <v>19</v>
      </c>
      <c r="D225" s="64" t="s">
        <v>552</v>
      </c>
      <c r="E225" s="136">
        <v>3221</v>
      </c>
      <c r="F225" s="136" t="s">
        <v>319</v>
      </c>
      <c r="G225" s="91" t="s">
        <v>259</v>
      </c>
      <c r="H225" s="22">
        <v>20000</v>
      </c>
      <c r="I225" s="22">
        <v>20000</v>
      </c>
      <c r="J225" s="22">
        <v>20000</v>
      </c>
      <c r="K225" s="114" t="s">
        <v>78</v>
      </c>
    </row>
    <row r="226" spans="1:11" ht="13.5">
      <c r="A226" s="44" t="s">
        <v>146</v>
      </c>
      <c r="B226" s="213">
        <v>20</v>
      </c>
      <c r="C226" s="166" t="s">
        <v>19</v>
      </c>
      <c r="D226" s="64" t="s">
        <v>870</v>
      </c>
      <c r="E226" s="136">
        <v>3221</v>
      </c>
      <c r="F226" s="136"/>
      <c r="G226" s="91" t="s">
        <v>259</v>
      </c>
      <c r="H226" s="22">
        <v>70000</v>
      </c>
      <c r="I226" s="22">
        <v>52000</v>
      </c>
      <c r="J226" s="22">
        <v>52000</v>
      </c>
      <c r="K226" s="114" t="s">
        <v>78</v>
      </c>
    </row>
    <row r="227" spans="1:11" ht="13.5">
      <c r="A227" s="44" t="s">
        <v>146</v>
      </c>
      <c r="B227" s="213">
        <v>21</v>
      </c>
      <c r="C227" s="166" t="s">
        <v>19</v>
      </c>
      <c r="D227" s="64" t="s">
        <v>506</v>
      </c>
      <c r="E227" s="136">
        <v>3221</v>
      </c>
      <c r="F227" s="136" t="s">
        <v>319</v>
      </c>
      <c r="G227" s="91" t="s">
        <v>259</v>
      </c>
      <c r="H227" s="22">
        <v>9000</v>
      </c>
      <c r="I227" s="22">
        <v>13000</v>
      </c>
      <c r="J227" s="22">
        <v>15000</v>
      </c>
      <c r="K227" s="114" t="s">
        <v>78</v>
      </c>
    </row>
    <row r="228" spans="1:11" ht="13.5">
      <c r="A228" s="43" t="s">
        <v>146</v>
      </c>
      <c r="B228" s="48" t="s">
        <v>78</v>
      </c>
      <c r="C228" s="108" t="s">
        <v>20</v>
      </c>
      <c r="D228" s="163" t="s">
        <v>78</v>
      </c>
      <c r="E228" s="72" t="s">
        <v>78</v>
      </c>
      <c r="F228" s="72"/>
      <c r="G228" s="102" t="s">
        <v>78</v>
      </c>
      <c r="H228" s="23">
        <f>SUM(H229:H240)</f>
        <v>899000</v>
      </c>
      <c r="I228" s="23">
        <f>SUM(I229:I240)</f>
        <v>984000</v>
      </c>
      <c r="J228" s="23">
        <f>SUM(J229:J240)</f>
        <v>984000</v>
      </c>
      <c r="K228" s="137" t="s">
        <v>309</v>
      </c>
    </row>
    <row r="229" spans="1:11" ht="13.5">
      <c r="A229" s="44" t="s">
        <v>146</v>
      </c>
      <c r="B229" s="213">
        <v>22</v>
      </c>
      <c r="C229" s="49" t="s">
        <v>372</v>
      </c>
      <c r="D229" s="46" t="s">
        <v>393</v>
      </c>
      <c r="E229" s="136">
        <v>3223</v>
      </c>
      <c r="F229" s="136" t="s">
        <v>319</v>
      </c>
      <c r="G229" s="91" t="s">
        <v>259</v>
      </c>
      <c r="H229" s="22">
        <v>50000</v>
      </c>
      <c r="I229" s="22">
        <v>60000</v>
      </c>
      <c r="J229" s="22">
        <v>60000</v>
      </c>
      <c r="K229" s="114" t="s">
        <v>78</v>
      </c>
    </row>
    <row r="230" spans="1:11" ht="13.5">
      <c r="A230" s="44" t="s">
        <v>146</v>
      </c>
      <c r="B230" s="213">
        <v>23</v>
      </c>
      <c r="C230" s="49" t="s">
        <v>372</v>
      </c>
      <c r="D230" s="46" t="s">
        <v>596</v>
      </c>
      <c r="E230" s="136">
        <v>3223</v>
      </c>
      <c r="F230" s="136" t="s">
        <v>319</v>
      </c>
      <c r="G230" s="91" t="s">
        <v>259</v>
      </c>
      <c r="H230" s="22">
        <v>24000</v>
      </c>
      <c r="I230" s="22">
        <v>24000</v>
      </c>
      <c r="J230" s="22">
        <v>24000</v>
      </c>
      <c r="K230" s="114" t="s">
        <v>78</v>
      </c>
    </row>
    <row r="231" spans="1:11" ht="13.5">
      <c r="A231" s="44" t="s">
        <v>146</v>
      </c>
      <c r="B231" s="213">
        <v>24</v>
      </c>
      <c r="C231" s="49" t="s">
        <v>372</v>
      </c>
      <c r="D231" s="46" t="s">
        <v>507</v>
      </c>
      <c r="E231" s="136">
        <v>3223</v>
      </c>
      <c r="F231" s="136" t="s">
        <v>319</v>
      </c>
      <c r="G231" s="91" t="s">
        <v>259</v>
      </c>
      <c r="H231" s="22">
        <v>130000</v>
      </c>
      <c r="I231" s="22">
        <v>150000</v>
      </c>
      <c r="J231" s="22">
        <v>150000</v>
      </c>
      <c r="K231" s="114" t="s">
        <v>78</v>
      </c>
    </row>
    <row r="232" spans="1:11" ht="13.5">
      <c r="A232" s="44" t="s">
        <v>146</v>
      </c>
      <c r="B232" s="213">
        <v>25</v>
      </c>
      <c r="C232" s="49" t="s">
        <v>372</v>
      </c>
      <c r="D232" s="46" t="s">
        <v>508</v>
      </c>
      <c r="E232" s="136">
        <v>3223</v>
      </c>
      <c r="F232" s="136" t="s">
        <v>319</v>
      </c>
      <c r="G232" s="91" t="s">
        <v>259</v>
      </c>
      <c r="H232" s="22">
        <v>60000</v>
      </c>
      <c r="I232" s="22">
        <v>70000</v>
      </c>
      <c r="J232" s="22">
        <v>70000</v>
      </c>
      <c r="K232" s="114" t="s">
        <v>78</v>
      </c>
    </row>
    <row r="233" spans="1:11" ht="13.5">
      <c r="A233" s="44" t="s">
        <v>146</v>
      </c>
      <c r="B233" s="213">
        <v>26</v>
      </c>
      <c r="C233" s="49" t="s">
        <v>372</v>
      </c>
      <c r="D233" s="46" t="s">
        <v>509</v>
      </c>
      <c r="E233" s="136">
        <v>3223</v>
      </c>
      <c r="F233" s="136" t="s">
        <v>319</v>
      </c>
      <c r="G233" s="91" t="s">
        <v>259</v>
      </c>
      <c r="H233" s="22">
        <v>25000</v>
      </c>
      <c r="I233" s="22">
        <v>25000</v>
      </c>
      <c r="J233" s="22">
        <v>25000</v>
      </c>
      <c r="K233" s="114" t="s">
        <v>78</v>
      </c>
    </row>
    <row r="234" spans="1:11" ht="13.5">
      <c r="A234" s="44" t="s">
        <v>146</v>
      </c>
      <c r="B234" s="213">
        <v>27</v>
      </c>
      <c r="C234" s="49" t="s">
        <v>372</v>
      </c>
      <c r="D234" s="46" t="s">
        <v>510</v>
      </c>
      <c r="E234" s="136">
        <v>3223</v>
      </c>
      <c r="F234" s="136" t="s">
        <v>319</v>
      </c>
      <c r="G234" s="91" t="s">
        <v>259</v>
      </c>
      <c r="H234" s="22">
        <v>15000</v>
      </c>
      <c r="I234" s="22">
        <v>15000</v>
      </c>
      <c r="J234" s="22">
        <v>15000</v>
      </c>
      <c r="K234" s="114" t="s">
        <v>78</v>
      </c>
    </row>
    <row r="235" spans="1:11" ht="13.5">
      <c r="A235" s="44" t="s">
        <v>146</v>
      </c>
      <c r="B235" s="213">
        <v>28</v>
      </c>
      <c r="C235" s="49" t="s">
        <v>372</v>
      </c>
      <c r="D235" s="46" t="s">
        <v>511</v>
      </c>
      <c r="E235" s="136">
        <v>3223</v>
      </c>
      <c r="F235" s="136" t="s">
        <v>319</v>
      </c>
      <c r="G235" s="91" t="s">
        <v>259</v>
      </c>
      <c r="H235" s="22">
        <v>25000</v>
      </c>
      <c r="I235" s="22">
        <v>25000</v>
      </c>
      <c r="J235" s="22">
        <v>25000</v>
      </c>
      <c r="K235" s="114" t="s">
        <v>78</v>
      </c>
    </row>
    <row r="236" spans="1:11" ht="13.5">
      <c r="A236" s="44" t="s">
        <v>146</v>
      </c>
      <c r="B236" s="213">
        <v>29</v>
      </c>
      <c r="C236" s="49" t="s">
        <v>151</v>
      </c>
      <c r="D236" s="46" t="s">
        <v>729</v>
      </c>
      <c r="E236" s="136">
        <v>3223</v>
      </c>
      <c r="F236" s="136" t="s">
        <v>319</v>
      </c>
      <c r="G236" s="91" t="s">
        <v>259</v>
      </c>
      <c r="H236" s="22">
        <v>45000</v>
      </c>
      <c r="I236" s="22">
        <v>45000</v>
      </c>
      <c r="J236" s="22">
        <v>45000</v>
      </c>
      <c r="K236" s="114" t="s">
        <v>78</v>
      </c>
    </row>
    <row r="237" spans="1:14" ht="13.5">
      <c r="A237" s="44" t="s">
        <v>146</v>
      </c>
      <c r="B237" s="213">
        <v>30</v>
      </c>
      <c r="C237" s="49" t="s">
        <v>151</v>
      </c>
      <c r="D237" s="46" t="s">
        <v>730</v>
      </c>
      <c r="E237" s="136">
        <v>3223</v>
      </c>
      <c r="F237" s="136" t="s">
        <v>319</v>
      </c>
      <c r="G237" s="91" t="s">
        <v>259</v>
      </c>
      <c r="H237" s="22">
        <v>15000</v>
      </c>
      <c r="I237" s="22">
        <v>20000</v>
      </c>
      <c r="J237" s="22">
        <v>20000</v>
      </c>
      <c r="K237" s="114" t="s">
        <v>78</v>
      </c>
      <c r="L237" s="39"/>
      <c r="M237" s="39"/>
      <c r="N237" s="39"/>
    </row>
    <row r="238" spans="1:14" ht="13.5">
      <c r="A238" s="44" t="s">
        <v>146</v>
      </c>
      <c r="B238" s="213">
        <v>31</v>
      </c>
      <c r="C238" s="49" t="s">
        <v>152</v>
      </c>
      <c r="D238" s="46" t="s">
        <v>736</v>
      </c>
      <c r="E238" s="136">
        <v>3223</v>
      </c>
      <c r="F238" s="136" t="s">
        <v>319</v>
      </c>
      <c r="G238" s="91" t="s">
        <v>259</v>
      </c>
      <c r="H238" s="22">
        <v>350000</v>
      </c>
      <c r="I238" s="22">
        <v>350000</v>
      </c>
      <c r="J238" s="22">
        <v>350000</v>
      </c>
      <c r="K238" s="114" t="s">
        <v>78</v>
      </c>
      <c r="L238" s="39"/>
      <c r="M238" s="39"/>
      <c r="N238" s="39"/>
    </row>
    <row r="239" spans="1:14" ht="13.5">
      <c r="A239" s="44" t="s">
        <v>146</v>
      </c>
      <c r="B239" s="213">
        <v>32</v>
      </c>
      <c r="C239" s="54" t="s">
        <v>512</v>
      </c>
      <c r="D239" s="46" t="s">
        <v>596</v>
      </c>
      <c r="E239" s="136">
        <v>3223</v>
      </c>
      <c r="F239" s="136" t="s">
        <v>319</v>
      </c>
      <c r="G239" s="91" t="s">
        <v>259</v>
      </c>
      <c r="H239" s="22">
        <v>130000</v>
      </c>
      <c r="I239" s="22">
        <v>170000</v>
      </c>
      <c r="J239" s="22">
        <v>170000</v>
      </c>
      <c r="K239" s="114" t="s">
        <v>78</v>
      </c>
      <c r="L239" s="39"/>
      <c r="M239" s="39"/>
      <c r="N239" s="39"/>
    </row>
    <row r="240" spans="1:14" ht="13.5">
      <c r="A240" s="44" t="s">
        <v>146</v>
      </c>
      <c r="B240" s="213">
        <v>33</v>
      </c>
      <c r="C240" s="54" t="s">
        <v>512</v>
      </c>
      <c r="D240" s="46" t="s">
        <v>857</v>
      </c>
      <c r="E240" s="136">
        <v>3223</v>
      </c>
      <c r="F240" s="136" t="s">
        <v>319</v>
      </c>
      <c r="G240" s="91" t="s">
        <v>259</v>
      </c>
      <c r="H240" s="22">
        <v>30000</v>
      </c>
      <c r="I240" s="22">
        <v>30000</v>
      </c>
      <c r="J240" s="22">
        <v>30000</v>
      </c>
      <c r="K240" s="114" t="s">
        <v>78</v>
      </c>
      <c r="L240" s="39"/>
      <c r="M240" s="39"/>
      <c r="N240" s="39"/>
    </row>
    <row r="241" spans="1:14" ht="40.5">
      <c r="A241" s="43" t="s">
        <v>146</v>
      </c>
      <c r="B241" s="48" t="s">
        <v>78</v>
      </c>
      <c r="C241" s="108" t="s">
        <v>153</v>
      </c>
      <c r="D241" s="163" t="s">
        <v>78</v>
      </c>
      <c r="E241" s="72" t="s">
        <v>78</v>
      </c>
      <c r="F241" s="72"/>
      <c r="G241" s="102" t="s">
        <v>78</v>
      </c>
      <c r="H241" s="23">
        <f>SUM(H242:H245)</f>
        <v>95000</v>
      </c>
      <c r="I241" s="23">
        <f>SUM(I242:I245)</f>
        <v>95000</v>
      </c>
      <c r="J241" s="23">
        <f>SUM(J242:J245)</f>
        <v>95000</v>
      </c>
      <c r="K241" s="137" t="s">
        <v>309</v>
      </c>
      <c r="L241" s="39"/>
      <c r="M241" s="39"/>
      <c r="N241" s="39"/>
    </row>
    <row r="242" spans="1:11" s="224" customFormat="1" ht="27">
      <c r="A242" s="217" t="s">
        <v>146</v>
      </c>
      <c r="B242" s="218">
        <v>34</v>
      </c>
      <c r="C242" s="231" t="s">
        <v>514</v>
      </c>
      <c r="D242" s="193" t="s">
        <v>513</v>
      </c>
      <c r="E242" s="219">
        <v>3224</v>
      </c>
      <c r="F242" s="219" t="s">
        <v>319</v>
      </c>
      <c r="G242" s="154" t="s">
        <v>259</v>
      </c>
      <c r="H242" s="220">
        <v>20000</v>
      </c>
      <c r="I242" s="220">
        <v>20000</v>
      </c>
      <c r="J242" s="220">
        <v>20000</v>
      </c>
      <c r="K242" s="221" t="s">
        <v>78</v>
      </c>
    </row>
    <row r="243" spans="1:11" s="224" customFormat="1" ht="27">
      <c r="A243" s="217" t="s">
        <v>146</v>
      </c>
      <c r="B243" s="218">
        <v>35</v>
      </c>
      <c r="C243" s="231" t="s">
        <v>451</v>
      </c>
      <c r="D243" s="193" t="s">
        <v>78</v>
      </c>
      <c r="E243" s="219">
        <v>3224</v>
      </c>
      <c r="F243" s="219" t="s">
        <v>319</v>
      </c>
      <c r="G243" s="154" t="s">
        <v>259</v>
      </c>
      <c r="H243" s="220">
        <v>20000</v>
      </c>
      <c r="I243" s="220">
        <v>20000</v>
      </c>
      <c r="J243" s="220">
        <v>20000</v>
      </c>
      <c r="K243" s="221" t="s">
        <v>78</v>
      </c>
    </row>
    <row r="244" spans="1:11" s="224" customFormat="1" ht="27">
      <c r="A244" s="217" t="s">
        <v>146</v>
      </c>
      <c r="B244" s="218">
        <v>36</v>
      </c>
      <c r="C244" s="231" t="s">
        <v>388</v>
      </c>
      <c r="D244" s="193" t="s">
        <v>78</v>
      </c>
      <c r="E244" s="219">
        <v>3224</v>
      </c>
      <c r="F244" s="219" t="s">
        <v>319</v>
      </c>
      <c r="G244" s="154" t="s">
        <v>259</v>
      </c>
      <c r="H244" s="220">
        <v>50000</v>
      </c>
      <c r="I244" s="220">
        <v>50000</v>
      </c>
      <c r="J244" s="220">
        <v>50000</v>
      </c>
      <c r="K244" s="221" t="s">
        <v>78</v>
      </c>
    </row>
    <row r="245" spans="1:14" ht="13.5">
      <c r="A245" s="44" t="s">
        <v>146</v>
      </c>
      <c r="B245" s="218">
        <v>37</v>
      </c>
      <c r="C245" s="49" t="s">
        <v>515</v>
      </c>
      <c r="D245" s="46" t="s">
        <v>78</v>
      </c>
      <c r="E245" s="136">
        <v>3224</v>
      </c>
      <c r="F245" s="136" t="s">
        <v>319</v>
      </c>
      <c r="G245" s="91" t="s">
        <v>259</v>
      </c>
      <c r="H245" s="22">
        <v>5000</v>
      </c>
      <c r="I245" s="22">
        <v>5000</v>
      </c>
      <c r="J245" s="22">
        <v>5000</v>
      </c>
      <c r="K245" s="114" t="s">
        <v>78</v>
      </c>
      <c r="L245" s="39"/>
      <c r="M245" s="39"/>
      <c r="N245" s="39"/>
    </row>
    <row r="246" spans="1:14" ht="13.5">
      <c r="A246" s="43" t="s">
        <v>146</v>
      </c>
      <c r="B246" s="48" t="s">
        <v>78</v>
      </c>
      <c r="C246" s="108" t="s">
        <v>22</v>
      </c>
      <c r="D246" s="163" t="s">
        <v>78</v>
      </c>
      <c r="E246" s="72" t="s">
        <v>78</v>
      </c>
      <c r="F246" s="72"/>
      <c r="G246" s="102" t="s">
        <v>78</v>
      </c>
      <c r="H246" s="23">
        <f>SUM(H247:H249)</f>
        <v>160000</v>
      </c>
      <c r="I246" s="23">
        <f>SUM(I247:I249)</f>
        <v>160000</v>
      </c>
      <c r="J246" s="23">
        <f>SUM(J247:J249)</f>
        <v>160000</v>
      </c>
      <c r="K246" s="137" t="s">
        <v>309</v>
      </c>
      <c r="L246" s="39"/>
      <c r="M246" s="39"/>
      <c r="N246" s="39"/>
    </row>
    <row r="247" spans="1:14" ht="13.5">
      <c r="A247" s="44" t="s">
        <v>146</v>
      </c>
      <c r="B247" s="213">
        <v>38</v>
      </c>
      <c r="C247" s="49" t="s">
        <v>365</v>
      </c>
      <c r="D247" s="46" t="s">
        <v>78</v>
      </c>
      <c r="E247" s="136">
        <v>3225</v>
      </c>
      <c r="F247" s="136" t="s">
        <v>319</v>
      </c>
      <c r="G247" s="91" t="s">
        <v>259</v>
      </c>
      <c r="H247" s="22">
        <v>30000</v>
      </c>
      <c r="I247" s="22">
        <v>30000</v>
      </c>
      <c r="J247" s="22">
        <v>30000</v>
      </c>
      <c r="K247" s="114" t="s">
        <v>78</v>
      </c>
      <c r="L247" s="39"/>
      <c r="M247" s="39"/>
      <c r="N247" s="39"/>
    </row>
    <row r="248" spans="1:14" ht="13.5">
      <c r="A248" s="44" t="s">
        <v>146</v>
      </c>
      <c r="B248" s="213">
        <v>39</v>
      </c>
      <c r="C248" s="49" t="s">
        <v>653</v>
      </c>
      <c r="D248" s="46" t="s">
        <v>731</v>
      </c>
      <c r="E248" s="136">
        <v>3225</v>
      </c>
      <c r="F248" s="136" t="s">
        <v>319</v>
      </c>
      <c r="G248" s="91" t="s">
        <v>259</v>
      </c>
      <c r="H248" s="22">
        <v>30000</v>
      </c>
      <c r="I248" s="22">
        <v>30000</v>
      </c>
      <c r="J248" s="22">
        <v>30000</v>
      </c>
      <c r="K248" s="114" t="s">
        <v>78</v>
      </c>
      <c r="L248" s="39"/>
      <c r="M248" s="39"/>
      <c r="N248" s="39"/>
    </row>
    <row r="249" spans="1:14" ht="13.5">
      <c r="A249" s="44" t="s">
        <v>146</v>
      </c>
      <c r="B249" s="213">
        <v>40</v>
      </c>
      <c r="C249" s="49" t="s">
        <v>516</v>
      </c>
      <c r="D249" s="46" t="s">
        <v>732</v>
      </c>
      <c r="E249" s="136">
        <v>3225</v>
      </c>
      <c r="F249" s="136" t="s">
        <v>319</v>
      </c>
      <c r="G249" s="91" t="s">
        <v>259</v>
      </c>
      <c r="H249" s="22">
        <v>100000</v>
      </c>
      <c r="I249" s="22">
        <v>100000</v>
      </c>
      <c r="J249" s="22">
        <v>100000</v>
      </c>
      <c r="K249" s="114" t="s">
        <v>78</v>
      </c>
      <c r="L249" s="39"/>
      <c r="M249" s="39"/>
      <c r="N249" s="39"/>
    </row>
    <row r="250" spans="1:14" ht="13.5">
      <c r="A250" s="43" t="s">
        <v>146</v>
      </c>
      <c r="B250" s="48" t="s">
        <v>78</v>
      </c>
      <c r="C250" s="50" t="s">
        <v>23</v>
      </c>
      <c r="D250" s="51" t="s">
        <v>78</v>
      </c>
      <c r="E250" s="72" t="s">
        <v>78</v>
      </c>
      <c r="F250" s="72"/>
      <c r="G250" s="102" t="s">
        <v>78</v>
      </c>
      <c r="H250" s="23">
        <f>SUM(H251)</f>
        <v>20000</v>
      </c>
      <c r="I250" s="23">
        <f>SUM(I251)</f>
        <v>20000</v>
      </c>
      <c r="J250" s="23">
        <f>SUM(J251)</f>
        <v>20000</v>
      </c>
      <c r="K250" s="137" t="s">
        <v>309</v>
      </c>
      <c r="L250" s="39"/>
      <c r="M250" s="39"/>
      <c r="N250" s="39"/>
    </row>
    <row r="251" spans="1:14" ht="12.75" customHeight="1">
      <c r="A251" s="44" t="s">
        <v>146</v>
      </c>
      <c r="B251" s="213">
        <v>41</v>
      </c>
      <c r="C251" s="49" t="s">
        <v>23</v>
      </c>
      <c r="D251" s="46" t="s">
        <v>560</v>
      </c>
      <c r="E251" s="136">
        <v>3227</v>
      </c>
      <c r="F251" s="136" t="s">
        <v>319</v>
      </c>
      <c r="G251" s="91" t="s">
        <v>259</v>
      </c>
      <c r="H251" s="22">
        <v>20000</v>
      </c>
      <c r="I251" s="22">
        <v>20000</v>
      </c>
      <c r="J251" s="22">
        <v>20000</v>
      </c>
      <c r="K251" s="114" t="s">
        <v>78</v>
      </c>
      <c r="L251" s="39"/>
      <c r="M251" s="39"/>
      <c r="N251" s="39"/>
    </row>
    <row r="252" spans="1:14" ht="13.5">
      <c r="A252" s="43" t="s">
        <v>146</v>
      </c>
      <c r="B252" s="48" t="s">
        <v>78</v>
      </c>
      <c r="C252" s="50" t="s">
        <v>24</v>
      </c>
      <c r="D252" s="51" t="s">
        <v>78</v>
      </c>
      <c r="E252" s="72" t="s">
        <v>78</v>
      </c>
      <c r="F252" s="72"/>
      <c r="G252" s="102" t="s">
        <v>78</v>
      </c>
      <c r="H252" s="23">
        <f>SUM(H253:H259)</f>
        <v>420000</v>
      </c>
      <c r="I252" s="23">
        <f>SUM(I253:I259)</f>
        <v>420000</v>
      </c>
      <c r="J252" s="23">
        <f>SUM(J253:J259)</f>
        <v>420000</v>
      </c>
      <c r="K252" s="137" t="s">
        <v>309</v>
      </c>
      <c r="L252" s="39"/>
      <c r="M252" s="39"/>
      <c r="N252" s="39"/>
    </row>
    <row r="253" spans="1:14" ht="13.5">
      <c r="A253" s="44" t="s">
        <v>146</v>
      </c>
      <c r="B253" s="213">
        <v>42</v>
      </c>
      <c r="C253" s="49" t="s">
        <v>154</v>
      </c>
      <c r="D253" s="46" t="s">
        <v>503</v>
      </c>
      <c r="E253" s="136">
        <v>3231</v>
      </c>
      <c r="F253" s="136" t="s">
        <v>319</v>
      </c>
      <c r="G253" s="91" t="s">
        <v>259</v>
      </c>
      <c r="H253" s="22">
        <v>100000</v>
      </c>
      <c r="I253" s="22">
        <v>100000</v>
      </c>
      <c r="J253" s="22">
        <v>100000</v>
      </c>
      <c r="K253" s="221" t="s">
        <v>846</v>
      </c>
      <c r="L253" s="39"/>
      <c r="M253" s="39"/>
      <c r="N253" s="39"/>
    </row>
    <row r="254" spans="1:14" ht="13.5">
      <c r="A254" s="44" t="s">
        <v>146</v>
      </c>
      <c r="B254" s="213">
        <v>43</v>
      </c>
      <c r="C254" s="49" t="s">
        <v>154</v>
      </c>
      <c r="D254" s="46" t="s">
        <v>504</v>
      </c>
      <c r="E254" s="136">
        <v>3231</v>
      </c>
      <c r="F254" s="136" t="s">
        <v>319</v>
      </c>
      <c r="G254" s="91" t="s">
        <v>259</v>
      </c>
      <c r="H254" s="22">
        <v>100000</v>
      </c>
      <c r="I254" s="22">
        <v>100000</v>
      </c>
      <c r="J254" s="22">
        <v>100000</v>
      </c>
      <c r="K254" s="221" t="s">
        <v>846</v>
      </c>
      <c r="L254" s="39"/>
      <c r="M254" s="39"/>
      <c r="N254" s="39"/>
    </row>
    <row r="255" spans="1:14" ht="13.5">
      <c r="A255" s="44" t="s">
        <v>146</v>
      </c>
      <c r="B255" s="213">
        <v>44</v>
      </c>
      <c r="C255" s="49" t="s">
        <v>155</v>
      </c>
      <c r="D255" s="46" t="s">
        <v>502</v>
      </c>
      <c r="E255" s="136">
        <v>3231</v>
      </c>
      <c r="F255" s="136" t="s">
        <v>319</v>
      </c>
      <c r="G255" s="91" t="s">
        <v>259</v>
      </c>
      <c r="H255" s="22">
        <v>10000</v>
      </c>
      <c r="I255" s="22">
        <v>10000</v>
      </c>
      <c r="J255" s="22">
        <v>10000</v>
      </c>
      <c r="K255" s="221" t="s">
        <v>846</v>
      </c>
      <c r="L255" s="39"/>
      <c r="M255" s="39"/>
      <c r="N255" s="39"/>
    </row>
    <row r="256" spans="1:14" ht="13.5">
      <c r="A256" s="44" t="s">
        <v>146</v>
      </c>
      <c r="B256" s="213">
        <v>45</v>
      </c>
      <c r="C256" s="49" t="s">
        <v>359</v>
      </c>
      <c r="D256" s="64" t="s">
        <v>609</v>
      </c>
      <c r="E256" s="136">
        <v>3231</v>
      </c>
      <c r="F256" s="136" t="s">
        <v>319</v>
      </c>
      <c r="G256" s="91" t="s">
        <v>259</v>
      </c>
      <c r="H256" s="22">
        <v>150000</v>
      </c>
      <c r="I256" s="22">
        <v>150000</v>
      </c>
      <c r="J256" s="22">
        <v>150000</v>
      </c>
      <c r="K256" s="221" t="s">
        <v>846</v>
      </c>
      <c r="L256" s="39"/>
      <c r="M256" s="39"/>
      <c r="N256" s="39"/>
    </row>
    <row r="257" spans="1:14" ht="13.5">
      <c r="A257" s="44" t="s">
        <v>146</v>
      </c>
      <c r="B257" s="213">
        <v>46</v>
      </c>
      <c r="C257" s="49" t="s">
        <v>734</v>
      </c>
      <c r="D257" s="46" t="s">
        <v>733</v>
      </c>
      <c r="E257" s="136">
        <v>3231</v>
      </c>
      <c r="F257" s="136" t="s">
        <v>319</v>
      </c>
      <c r="G257" s="91" t="s">
        <v>259</v>
      </c>
      <c r="H257" s="22">
        <v>25000</v>
      </c>
      <c r="I257" s="22">
        <v>25000</v>
      </c>
      <c r="J257" s="22">
        <v>25000</v>
      </c>
      <c r="K257" s="114" t="s">
        <v>78</v>
      </c>
      <c r="L257" s="39"/>
      <c r="M257" s="39"/>
      <c r="N257" s="39"/>
    </row>
    <row r="258" spans="1:11" s="224" customFormat="1" ht="27">
      <c r="A258" s="217" t="s">
        <v>146</v>
      </c>
      <c r="B258" s="213">
        <v>47</v>
      </c>
      <c r="C258" s="166" t="s">
        <v>359</v>
      </c>
      <c r="D258" s="193" t="s">
        <v>394</v>
      </c>
      <c r="E258" s="219">
        <v>3231</v>
      </c>
      <c r="F258" s="219" t="s">
        <v>319</v>
      </c>
      <c r="G258" s="154" t="s">
        <v>259</v>
      </c>
      <c r="H258" s="220">
        <v>20000</v>
      </c>
      <c r="I258" s="220">
        <v>20000</v>
      </c>
      <c r="J258" s="220">
        <v>20000</v>
      </c>
      <c r="K258" s="221" t="s">
        <v>78</v>
      </c>
    </row>
    <row r="259" spans="1:14" ht="13.5">
      <c r="A259" s="44" t="s">
        <v>146</v>
      </c>
      <c r="B259" s="213">
        <v>48</v>
      </c>
      <c r="C259" s="54" t="s">
        <v>359</v>
      </c>
      <c r="D259" s="46" t="s">
        <v>517</v>
      </c>
      <c r="E259" s="136">
        <v>3231</v>
      </c>
      <c r="F259" s="136" t="s">
        <v>319</v>
      </c>
      <c r="G259" s="91" t="s">
        <v>259</v>
      </c>
      <c r="H259" s="22">
        <v>15000</v>
      </c>
      <c r="I259" s="22">
        <v>15000</v>
      </c>
      <c r="J259" s="22">
        <v>15000</v>
      </c>
      <c r="K259" s="114" t="s">
        <v>78</v>
      </c>
      <c r="L259" s="39"/>
      <c r="M259" s="39"/>
      <c r="N259" s="39"/>
    </row>
    <row r="260" spans="1:14" ht="13.5">
      <c r="A260" s="43" t="s">
        <v>146</v>
      </c>
      <c r="B260" s="48" t="s">
        <v>78</v>
      </c>
      <c r="C260" s="50" t="s">
        <v>25</v>
      </c>
      <c r="D260" s="51" t="s">
        <v>78</v>
      </c>
      <c r="E260" s="72" t="s">
        <v>78</v>
      </c>
      <c r="F260" s="72"/>
      <c r="G260" s="102" t="s">
        <v>78</v>
      </c>
      <c r="H260" s="23">
        <f>SUM(H261:H270)</f>
        <v>1160000</v>
      </c>
      <c r="I260" s="23">
        <f>SUM(I261:I270)</f>
        <v>1240000</v>
      </c>
      <c r="J260" s="23">
        <f>SUM(J261:J270)</f>
        <v>1060000</v>
      </c>
      <c r="K260" s="137" t="s">
        <v>309</v>
      </c>
      <c r="L260" s="39"/>
      <c r="M260" s="39"/>
      <c r="N260" s="39"/>
    </row>
    <row r="261" spans="1:11" s="224" customFormat="1" ht="27">
      <c r="A261" s="217" t="s">
        <v>146</v>
      </c>
      <c r="B261" s="218">
        <v>49</v>
      </c>
      <c r="C261" s="231" t="s">
        <v>360</v>
      </c>
      <c r="D261" s="193" t="s">
        <v>878</v>
      </c>
      <c r="E261" s="219">
        <v>3232</v>
      </c>
      <c r="F261" s="219" t="s">
        <v>319</v>
      </c>
      <c r="G261" s="154" t="s">
        <v>259</v>
      </c>
      <c r="H261" s="220">
        <v>300000</v>
      </c>
      <c r="I261" s="220">
        <v>800000</v>
      </c>
      <c r="J261" s="220">
        <v>600000</v>
      </c>
      <c r="K261" s="221" t="s">
        <v>78</v>
      </c>
    </row>
    <row r="262" spans="1:11" s="224" customFormat="1" ht="27">
      <c r="A262" s="217" t="s">
        <v>146</v>
      </c>
      <c r="B262" s="218">
        <v>50</v>
      </c>
      <c r="C262" s="231" t="s">
        <v>360</v>
      </c>
      <c r="D262" s="193" t="s">
        <v>873</v>
      </c>
      <c r="E262" s="219">
        <v>3232</v>
      </c>
      <c r="F262" s="219" t="s">
        <v>879</v>
      </c>
      <c r="G262" s="154" t="s">
        <v>259</v>
      </c>
      <c r="H262" s="220">
        <v>50000</v>
      </c>
      <c r="I262" s="220">
        <v>0</v>
      </c>
      <c r="J262" s="220">
        <v>0</v>
      </c>
      <c r="K262" s="221" t="s">
        <v>78</v>
      </c>
    </row>
    <row r="263" spans="1:11" s="224" customFormat="1" ht="27">
      <c r="A263" s="217" t="s">
        <v>146</v>
      </c>
      <c r="B263" s="218">
        <v>51</v>
      </c>
      <c r="C263" s="231" t="s">
        <v>360</v>
      </c>
      <c r="D263" s="193" t="s">
        <v>874</v>
      </c>
      <c r="E263" s="219">
        <v>3232</v>
      </c>
      <c r="F263" s="219" t="s">
        <v>880</v>
      </c>
      <c r="G263" s="154" t="s">
        <v>259</v>
      </c>
      <c r="H263" s="220">
        <v>50000</v>
      </c>
      <c r="I263" s="220">
        <v>0</v>
      </c>
      <c r="J263" s="220">
        <v>0</v>
      </c>
      <c r="K263" s="221" t="s">
        <v>78</v>
      </c>
    </row>
    <row r="264" spans="1:11" s="224" customFormat="1" ht="27">
      <c r="A264" s="217" t="s">
        <v>146</v>
      </c>
      <c r="B264" s="218">
        <v>52</v>
      </c>
      <c r="C264" s="231" t="s">
        <v>360</v>
      </c>
      <c r="D264" s="193" t="s">
        <v>875</v>
      </c>
      <c r="E264" s="219">
        <v>3232</v>
      </c>
      <c r="F264" s="219" t="s">
        <v>881</v>
      </c>
      <c r="G264" s="154" t="s">
        <v>259</v>
      </c>
      <c r="H264" s="220">
        <v>60000</v>
      </c>
      <c r="I264" s="220">
        <v>0</v>
      </c>
      <c r="J264" s="220">
        <v>0</v>
      </c>
      <c r="K264" s="221" t="s">
        <v>78</v>
      </c>
    </row>
    <row r="265" spans="1:11" s="224" customFormat="1" ht="27">
      <c r="A265" s="217" t="s">
        <v>146</v>
      </c>
      <c r="B265" s="218">
        <v>53</v>
      </c>
      <c r="C265" s="231" t="s">
        <v>360</v>
      </c>
      <c r="D265" s="193" t="s">
        <v>876</v>
      </c>
      <c r="E265" s="219">
        <v>3232</v>
      </c>
      <c r="F265" s="219" t="s">
        <v>882</v>
      </c>
      <c r="G265" s="154" t="s">
        <v>259</v>
      </c>
      <c r="H265" s="220">
        <v>150000</v>
      </c>
      <c r="I265" s="220">
        <v>0</v>
      </c>
      <c r="J265" s="220">
        <v>0</v>
      </c>
      <c r="K265" s="221" t="s">
        <v>78</v>
      </c>
    </row>
    <row r="266" spans="1:11" s="224" customFormat="1" ht="27">
      <c r="A266" s="217" t="s">
        <v>146</v>
      </c>
      <c r="B266" s="218">
        <v>54</v>
      </c>
      <c r="C266" s="231" t="s">
        <v>360</v>
      </c>
      <c r="D266" s="193" t="s">
        <v>877</v>
      </c>
      <c r="E266" s="219">
        <v>3232</v>
      </c>
      <c r="F266" s="219" t="s">
        <v>883</v>
      </c>
      <c r="G266" s="154" t="s">
        <v>259</v>
      </c>
      <c r="H266" s="220">
        <v>100000</v>
      </c>
      <c r="I266" s="220">
        <v>0</v>
      </c>
      <c r="J266" s="220">
        <v>0</v>
      </c>
      <c r="K266" s="221" t="s">
        <v>78</v>
      </c>
    </row>
    <row r="267" spans="1:11" s="224" customFormat="1" ht="27">
      <c r="A267" s="217" t="s">
        <v>146</v>
      </c>
      <c r="B267" s="218">
        <v>55</v>
      </c>
      <c r="C267" s="231" t="s">
        <v>361</v>
      </c>
      <c r="D267" s="193" t="s">
        <v>885</v>
      </c>
      <c r="E267" s="219">
        <v>3232</v>
      </c>
      <c r="F267" s="219" t="s">
        <v>319</v>
      </c>
      <c r="G267" s="154" t="s">
        <v>259</v>
      </c>
      <c r="H267" s="220">
        <v>50000</v>
      </c>
      <c r="I267" s="220">
        <v>50000</v>
      </c>
      <c r="J267" s="220">
        <v>50000</v>
      </c>
      <c r="K267" s="221" t="s">
        <v>78</v>
      </c>
    </row>
    <row r="268" spans="1:11" s="224" customFormat="1" ht="27">
      <c r="A268" s="217" t="s">
        <v>146</v>
      </c>
      <c r="B268" s="218">
        <v>56</v>
      </c>
      <c r="C268" s="231" t="s">
        <v>453</v>
      </c>
      <c r="D268" s="193" t="s">
        <v>735</v>
      </c>
      <c r="E268" s="219">
        <v>3232</v>
      </c>
      <c r="F268" s="219" t="s">
        <v>319</v>
      </c>
      <c r="G268" s="154" t="s">
        <v>259</v>
      </c>
      <c r="H268" s="220">
        <v>50000</v>
      </c>
      <c r="I268" s="220">
        <v>50000</v>
      </c>
      <c r="J268" s="220">
        <v>50000</v>
      </c>
      <c r="K268" s="221" t="s">
        <v>78</v>
      </c>
    </row>
    <row r="269" spans="1:11" s="224" customFormat="1" ht="27">
      <c r="A269" s="217" t="s">
        <v>146</v>
      </c>
      <c r="B269" s="218">
        <v>57</v>
      </c>
      <c r="C269" s="166" t="s">
        <v>604</v>
      </c>
      <c r="D269" s="228" t="s">
        <v>605</v>
      </c>
      <c r="E269" s="219">
        <v>3232</v>
      </c>
      <c r="F269" s="219" t="s">
        <v>319</v>
      </c>
      <c r="G269" s="154" t="s">
        <v>259</v>
      </c>
      <c r="H269" s="220">
        <v>300000</v>
      </c>
      <c r="I269" s="220">
        <v>300000</v>
      </c>
      <c r="J269" s="220">
        <v>300000</v>
      </c>
      <c r="K269" s="221" t="s">
        <v>78</v>
      </c>
    </row>
    <row r="270" spans="1:14" ht="13.5">
      <c r="A270" s="44" t="s">
        <v>146</v>
      </c>
      <c r="B270" s="218">
        <v>58</v>
      </c>
      <c r="C270" s="54" t="s">
        <v>156</v>
      </c>
      <c r="D270" s="64" t="s">
        <v>78</v>
      </c>
      <c r="E270" s="136">
        <v>3232</v>
      </c>
      <c r="F270" s="136" t="s">
        <v>319</v>
      </c>
      <c r="G270" s="91" t="s">
        <v>259</v>
      </c>
      <c r="H270" s="22">
        <v>50000</v>
      </c>
      <c r="I270" s="22">
        <v>40000</v>
      </c>
      <c r="J270" s="22">
        <v>60000</v>
      </c>
      <c r="K270" s="114" t="s">
        <v>78</v>
      </c>
      <c r="L270" s="39"/>
      <c r="M270" s="39"/>
      <c r="N270" s="39"/>
    </row>
    <row r="271" spans="1:14" ht="13.5">
      <c r="A271" s="43" t="s">
        <v>146</v>
      </c>
      <c r="B271" s="48" t="s">
        <v>78</v>
      </c>
      <c r="C271" s="50" t="s">
        <v>26</v>
      </c>
      <c r="D271" s="51" t="s">
        <v>78</v>
      </c>
      <c r="E271" s="72" t="s">
        <v>78</v>
      </c>
      <c r="F271" s="72"/>
      <c r="G271" s="102" t="s">
        <v>78</v>
      </c>
      <c r="H271" s="23">
        <f>SUM(H272:H277)</f>
        <v>196000</v>
      </c>
      <c r="I271" s="23">
        <f>SUM(I272:I277)</f>
        <v>206000</v>
      </c>
      <c r="J271" s="23">
        <f>SUM(J272:J277)</f>
        <v>196000</v>
      </c>
      <c r="K271" s="137" t="s">
        <v>309</v>
      </c>
      <c r="L271" s="39"/>
      <c r="M271" s="39"/>
      <c r="N271" s="39"/>
    </row>
    <row r="272" spans="1:14" ht="13.5">
      <c r="A272" s="44" t="s">
        <v>146</v>
      </c>
      <c r="B272" s="213">
        <v>59</v>
      </c>
      <c r="C272" s="54" t="s">
        <v>159</v>
      </c>
      <c r="D272" s="46" t="s">
        <v>530</v>
      </c>
      <c r="E272" s="136">
        <v>3233</v>
      </c>
      <c r="F272" s="136" t="s">
        <v>319</v>
      </c>
      <c r="G272" s="91" t="s">
        <v>259</v>
      </c>
      <c r="H272" s="22">
        <v>100000</v>
      </c>
      <c r="I272" s="22">
        <v>100000</v>
      </c>
      <c r="J272" s="22">
        <v>100000</v>
      </c>
      <c r="K272" s="114" t="s">
        <v>78</v>
      </c>
      <c r="L272" s="39"/>
      <c r="M272" s="39"/>
      <c r="N272" s="39"/>
    </row>
    <row r="273" spans="1:14" ht="13.5">
      <c r="A273" s="44" t="s">
        <v>146</v>
      </c>
      <c r="B273" s="213">
        <v>60</v>
      </c>
      <c r="C273" s="54" t="s">
        <v>159</v>
      </c>
      <c r="D273" s="46" t="s">
        <v>529</v>
      </c>
      <c r="E273" s="136">
        <v>3233</v>
      </c>
      <c r="F273" s="136" t="s">
        <v>319</v>
      </c>
      <c r="G273" s="91" t="s">
        <v>259</v>
      </c>
      <c r="H273" s="22">
        <v>20000</v>
      </c>
      <c r="I273" s="22">
        <v>20000</v>
      </c>
      <c r="J273" s="22">
        <v>20000</v>
      </c>
      <c r="K273" s="114" t="s">
        <v>78</v>
      </c>
      <c r="L273" s="39"/>
      <c r="M273" s="39"/>
      <c r="N273" s="39"/>
    </row>
    <row r="274" spans="1:14" ht="13.5">
      <c r="A274" s="44" t="s">
        <v>146</v>
      </c>
      <c r="B274" s="213">
        <v>61</v>
      </c>
      <c r="C274" s="49" t="s">
        <v>157</v>
      </c>
      <c r="D274" s="46" t="s">
        <v>78</v>
      </c>
      <c r="E274" s="136">
        <v>3233</v>
      </c>
      <c r="F274" s="136" t="s">
        <v>319</v>
      </c>
      <c r="G274" s="91" t="s">
        <v>259</v>
      </c>
      <c r="H274" s="22">
        <v>2000</v>
      </c>
      <c r="I274" s="22">
        <v>2000</v>
      </c>
      <c r="J274" s="22">
        <v>2000</v>
      </c>
      <c r="K274" s="114" t="s">
        <v>78</v>
      </c>
      <c r="L274" s="39"/>
      <c r="M274" s="39"/>
      <c r="N274" s="39"/>
    </row>
    <row r="275" spans="1:14" ht="13.5">
      <c r="A275" s="44" t="s">
        <v>146</v>
      </c>
      <c r="B275" s="213">
        <v>62</v>
      </c>
      <c r="C275" s="49" t="s">
        <v>158</v>
      </c>
      <c r="D275" s="46" t="s">
        <v>560</v>
      </c>
      <c r="E275" s="136">
        <v>3233</v>
      </c>
      <c r="F275" s="136" t="s">
        <v>319</v>
      </c>
      <c r="G275" s="91" t="s">
        <v>259</v>
      </c>
      <c r="H275" s="22">
        <v>40000</v>
      </c>
      <c r="I275" s="22">
        <v>50000</v>
      </c>
      <c r="J275" s="22">
        <v>40000</v>
      </c>
      <c r="K275" s="221" t="s">
        <v>199</v>
      </c>
      <c r="L275" s="39"/>
      <c r="M275" s="39"/>
      <c r="N275" s="39"/>
    </row>
    <row r="276" spans="1:11" s="224" customFormat="1" ht="13.5" customHeight="1">
      <c r="A276" s="44" t="s">
        <v>146</v>
      </c>
      <c r="B276" s="213">
        <v>63</v>
      </c>
      <c r="C276" s="225" t="s">
        <v>26</v>
      </c>
      <c r="D276" s="166" t="s">
        <v>855</v>
      </c>
      <c r="E276" s="219">
        <v>3233</v>
      </c>
      <c r="F276" s="219"/>
      <c r="G276" s="154" t="s">
        <v>262</v>
      </c>
      <c r="H276" s="220">
        <v>30000</v>
      </c>
      <c r="I276" s="220">
        <v>30000</v>
      </c>
      <c r="J276" s="220">
        <v>30000</v>
      </c>
      <c r="K276" s="221" t="s">
        <v>199</v>
      </c>
    </row>
    <row r="277" spans="1:14" ht="13.5">
      <c r="A277" s="44" t="s">
        <v>146</v>
      </c>
      <c r="B277" s="213">
        <v>64</v>
      </c>
      <c r="C277" s="54" t="s">
        <v>159</v>
      </c>
      <c r="D277" s="64" t="s">
        <v>78</v>
      </c>
      <c r="E277" s="136">
        <v>3233</v>
      </c>
      <c r="F277" s="136" t="s">
        <v>319</v>
      </c>
      <c r="G277" s="91" t="s">
        <v>259</v>
      </c>
      <c r="H277" s="22">
        <v>4000</v>
      </c>
      <c r="I277" s="22">
        <v>4000</v>
      </c>
      <c r="J277" s="22">
        <v>4000</v>
      </c>
      <c r="K277" s="114" t="s">
        <v>78</v>
      </c>
      <c r="L277" s="39"/>
      <c r="M277" s="39"/>
      <c r="N277" s="39"/>
    </row>
    <row r="278" spans="1:14" ht="13.5">
      <c r="A278" s="43" t="s">
        <v>146</v>
      </c>
      <c r="B278" s="48" t="s">
        <v>78</v>
      </c>
      <c r="C278" s="50" t="s">
        <v>27</v>
      </c>
      <c r="D278" s="51" t="s">
        <v>78</v>
      </c>
      <c r="E278" s="72" t="s">
        <v>78</v>
      </c>
      <c r="F278" s="72"/>
      <c r="G278" s="102" t="s">
        <v>78</v>
      </c>
      <c r="H278" s="23">
        <f>SUM(H279:H295)</f>
        <v>374000</v>
      </c>
      <c r="I278" s="23">
        <f>SUM(I279:I295)</f>
        <v>374000</v>
      </c>
      <c r="J278" s="23">
        <f>SUM(J279:J295)</f>
        <v>374000</v>
      </c>
      <c r="K278" s="137" t="s">
        <v>309</v>
      </c>
      <c r="L278" s="39"/>
      <c r="M278" s="39"/>
      <c r="N278" s="39"/>
    </row>
    <row r="279" spans="1:14" ht="13.5">
      <c r="A279" s="44" t="s">
        <v>146</v>
      </c>
      <c r="B279" s="213">
        <v>65</v>
      </c>
      <c r="C279" s="49" t="s">
        <v>160</v>
      </c>
      <c r="D279" s="46" t="s">
        <v>518</v>
      </c>
      <c r="E279" s="136">
        <v>3234</v>
      </c>
      <c r="F279" s="136" t="s">
        <v>319</v>
      </c>
      <c r="G279" s="91" t="s">
        <v>259</v>
      </c>
      <c r="H279" s="22">
        <v>10000</v>
      </c>
      <c r="I279" s="22">
        <v>10000</v>
      </c>
      <c r="J279" s="22">
        <v>10000</v>
      </c>
      <c r="K279" s="114" t="s">
        <v>78</v>
      </c>
      <c r="L279" s="39"/>
      <c r="M279" s="39"/>
      <c r="N279" s="39"/>
    </row>
    <row r="280" spans="1:14" ht="13.5">
      <c r="A280" s="44" t="s">
        <v>146</v>
      </c>
      <c r="B280" s="213">
        <v>66</v>
      </c>
      <c r="C280" s="49" t="s">
        <v>160</v>
      </c>
      <c r="D280" s="46" t="s">
        <v>596</v>
      </c>
      <c r="E280" s="136">
        <v>3234</v>
      </c>
      <c r="F280" s="136" t="s">
        <v>319</v>
      </c>
      <c r="G280" s="91" t="s">
        <v>259</v>
      </c>
      <c r="H280" s="22">
        <v>15000</v>
      </c>
      <c r="I280" s="22">
        <v>15000</v>
      </c>
      <c r="J280" s="22">
        <v>15000</v>
      </c>
      <c r="K280" s="114" t="s">
        <v>78</v>
      </c>
      <c r="L280" s="39"/>
      <c r="M280" s="39"/>
      <c r="N280" s="39"/>
    </row>
    <row r="281" spans="1:14" ht="13.5">
      <c r="A281" s="44" t="s">
        <v>146</v>
      </c>
      <c r="B281" s="213">
        <v>67</v>
      </c>
      <c r="C281" s="49" t="s">
        <v>160</v>
      </c>
      <c r="D281" s="46" t="s">
        <v>507</v>
      </c>
      <c r="E281" s="136">
        <v>3234</v>
      </c>
      <c r="F281" s="136" t="s">
        <v>319</v>
      </c>
      <c r="G281" s="91" t="s">
        <v>259</v>
      </c>
      <c r="H281" s="22">
        <v>90000</v>
      </c>
      <c r="I281" s="22">
        <v>90000</v>
      </c>
      <c r="J281" s="22">
        <v>90000</v>
      </c>
      <c r="K281" s="114" t="s">
        <v>78</v>
      </c>
      <c r="L281" s="39"/>
      <c r="M281" s="39"/>
      <c r="N281" s="39"/>
    </row>
    <row r="282" spans="1:14" ht="13.5">
      <c r="A282" s="44" t="s">
        <v>146</v>
      </c>
      <c r="B282" s="213">
        <v>68</v>
      </c>
      <c r="C282" s="49" t="s">
        <v>160</v>
      </c>
      <c r="D282" s="46" t="s">
        <v>508</v>
      </c>
      <c r="E282" s="136">
        <v>3234</v>
      </c>
      <c r="F282" s="136" t="s">
        <v>319</v>
      </c>
      <c r="G282" s="91" t="s">
        <v>259</v>
      </c>
      <c r="H282" s="22">
        <v>10000</v>
      </c>
      <c r="I282" s="22">
        <v>10000</v>
      </c>
      <c r="J282" s="22">
        <v>10000</v>
      </c>
      <c r="K282" s="114" t="s">
        <v>78</v>
      </c>
      <c r="L282" s="39"/>
      <c r="M282" s="39"/>
      <c r="N282" s="39"/>
    </row>
    <row r="283" spans="1:14" ht="13.5">
      <c r="A283" s="44" t="s">
        <v>146</v>
      </c>
      <c r="B283" s="213">
        <v>69</v>
      </c>
      <c r="C283" s="49" t="s">
        <v>160</v>
      </c>
      <c r="D283" s="46" t="s">
        <v>509</v>
      </c>
      <c r="E283" s="136">
        <v>3234</v>
      </c>
      <c r="F283" s="136" t="s">
        <v>319</v>
      </c>
      <c r="G283" s="91" t="s">
        <v>259</v>
      </c>
      <c r="H283" s="22">
        <v>5000</v>
      </c>
      <c r="I283" s="22">
        <v>5000</v>
      </c>
      <c r="J283" s="22">
        <v>5000</v>
      </c>
      <c r="K283" s="114" t="s">
        <v>78</v>
      </c>
      <c r="L283" s="39"/>
      <c r="M283" s="39"/>
      <c r="N283" s="39"/>
    </row>
    <row r="284" spans="1:14" ht="13.5">
      <c r="A284" s="44" t="s">
        <v>146</v>
      </c>
      <c r="B284" s="213">
        <v>70</v>
      </c>
      <c r="C284" s="49" t="s">
        <v>160</v>
      </c>
      <c r="D284" s="46" t="s">
        <v>510</v>
      </c>
      <c r="E284" s="136">
        <v>3234</v>
      </c>
      <c r="F284" s="136" t="s">
        <v>319</v>
      </c>
      <c r="G284" s="91" t="s">
        <v>259</v>
      </c>
      <c r="H284" s="22">
        <v>2000</v>
      </c>
      <c r="I284" s="22">
        <v>2000</v>
      </c>
      <c r="J284" s="22">
        <v>2000</v>
      </c>
      <c r="K284" s="114" t="s">
        <v>78</v>
      </c>
      <c r="L284" s="39"/>
      <c r="M284" s="39"/>
      <c r="N284" s="39"/>
    </row>
    <row r="285" spans="1:14" ht="13.5">
      <c r="A285" s="44" t="s">
        <v>146</v>
      </c>
      <c r="B285" s="213">
        <v>71</v>
      </c>
      <c r="C285" s="49" t="s">
        <v>160</v>
      </c>
      <c r="D285" s="46" t="s">
        <v>511</v>
      </c>
      <c r="E285" s="136">
        <v>3234</v>
      </c>
      <c r="F285" s="136" t="s">
        <v>319</v>
      </c>
      <c r="G285" s="91" t="s">
        <v>259</v>
      </c>
      <c r="H285" s="22">
        <v>3000</v>
      </c>
      <c r="I285" s="22">
        <v>3000</v>
      </c>
      <c r="J285" s="22">
        <v>3000</v>
      </c>
      <c r="K285" s="114" t="s">
        <v>78</v>
      </c>
      <c r="L285" s="39"/>
      <c r="M285" s="39"/>
      <c r="N285" s="39"/>
    </row>
    <row r="286" spans="1:14" ht="13.5">
      <c r="A286" s="44" t="s">
        <v>146</v>
      </c>
      <c r="B286" s="213">
        <v>72</v>
      </c>
      <c r="C286" s="49" t="s">
        <v>161</v>
      </c>
      <c r="D286" s="46" t="s">
        <v>518</v>
      </c>
      <c r="E286" s="136">
        <v>3234</v>
      </c>
      <c r="F286" s="136" t="s">
        <v>319</v>
      </c>
      <c r="G286" s="91" t="s">
        <v>259</v>
      </c>
      <c r="H286" s="22">
        <v>8000</v>
      </c>
      <c r="I286" s="22">
        <v>8000</v>
      </c>
      <c r="J286" s="22">
        <v>8000</v>
      </c>
      <c r="K286" s="114" t="s">
        <v>78</v>
      </c>
      <c r="L286" s="39"/>
      <c r="M286" s="39"/>
      <c r="N286" s="39"/>
    </row>
    <row r="287" spans="1:14" ht="13.5">
      <c r="A287" s="44" t="s">
        <v>146</v>
      </c>
      <c r="B287" s="213">
        <v>73</v>
      </c>
      <c r="C287" s="49" t="s">
        <v>161</v>
      </c>
      <c r="D287" s="46" t="s">
        <v>596</v>
      </c>
      <c r="E287" s="136">
        <v>3234</v>
      </c>
      <c r="F287" s="136" t="s">
        <v>319</v>
      </c>
      <c r="G287" s="91" t="s">
        <v>259</v>
      </c>
      <c r="H287" s="22">
        <v>20000</v>
      </c>
      <c r="I287" s="22">
        <v>20000</v>
      </c>
      <c r="J287" s="22">
        <v>20000</v>
      </c>
      <c r="K287" s="114" t="s">
        <v>78</v>
      </c>
      <c r="L287" s="39"/>
      <c r="M287" s="39"/>
      <c r="N287" s="39"/>
    </row>
    <row r="288" spans="1:14" ht="13.5">
      <c r="A288" s="44" t="s">
        <v>146</v>
      </c>
      <c r="B288" s="213">
        <v>74</v>
      </c>
      <c r="C288" s="49" t="s">
        <v>161</v>
      </c>
      <c r="D288" s="46" t="s">
        <v>507</v>
      </c>
      <c r="E288" s="136">
        <v>3234</v>
      </c>
      <c r="F288" s="136" t="s">
        <v>319</v>
      </c>
      <c r="G288" s="91" t="s">
        <v>259</v>
      </c>
      <c r="H288" s="22">
        <v>20000</v>
      </c>
      <c r="I288" s="22">
        <v>20000</v>
      </c>
      <c r="J288" s="22">
        <v>20000</v>
      </c>
      <c r="K288" s="114" t="s">
        <v>78</v>
      </c>
      <c r="L288" s="39"/>
      <c r="M288" s="39"/>
      <c r="N288" s="39"/>
    </row>
    <row r="289" spans="1:14" ht="13.5">
      <c r="A289" s="44" t="s">
        <v>146</v>
      </c>
      <c r="B289" s="213">
        <v>75</v>
      </c>
      <c r="C289" s="49" t="s">
        <v>161</v>
      </c>
      <c r="D289" s="46" t="s">
        <v>508</v>
      </c>
      <c r="E289" s="136">
        <v>3234</v>
      </c>
      <c r="F289" s="136" t="s">
        <v>319</v>
      </c>
      <c r="G289" s="91" t="s">
        <v>259</v>
      </c>
      <c r="H289" s="22">
        <v>2000</v>
      </c>
      <c r="I289" s="22">
        <v>2000</v>
      </c>
      <c r="J289" s="22">
        <v>2000</v>
      </c>
      <c r="K289" s="114" t="s">
        <v>78</v>
      </c>
      <c r="L289" s="39"/>
      <c r="M289" s="39"/>
      <c r="N289" s="39"/>
    </row>
    <row r="290" spans="1:14" ht="13.5">
      <c r="A290" s="44" t="s">
        <v>146</v>
      </c>
      <c r="B290" s="213">
        <v>76</v>
      </c>
      <c r="C290" s="49" t="s">
        <v>161</v>
      </c>
      <c r="D290" s="46" t="s">
        <v>509</v>
      </c>
      <c r="E290" s="136">
        <v>3234</v>
      </c>
      <c r="F290" s="136" t="s">
        <v>319</v>
      </c>
      <c r="G290" s="91" t="s">
        <v>259</v>
      </c>
      <c r="H290" s="22">
        <v>2000</v>
      </c>
      <c r="I290" s="22">
        <v>2000</v>
      </c>
      <c r="J290" s="22">
        <v>2000</v>
      </c>
      <c r="K290" s="114" t="s">
        <v>78</v>
      </c>
      <c r="L290" s="39"/>
      <c r="M290" s="39"/>
      <c r="N290" s="39"/>
    </row>
    <row r="291" spans="1:14" ht="13.5">
      <c r="A291" s="44" t="s">
        <v>146</v>
      </c>
      <c r="B291" s="213">
        <v>77</v>
      </c>
      <c r="C291" s="49" t="s">
        <v>161</v>
      </c>
      <c r="D291" s="46" t="s">
        <v>510</v>
      </c>
      <c r="E291" s="136">
        <v>3234</v>
      </c>
      <c r="F291" s="136" t="s">
        <v>319</v>
      </c>
      <c r="G291" s="91" t="s">
        <v>259</v>
      </c>
      <c r="H291" s="22">
        <v>1000</v>
      </c>
      <c r="I291" s="22">
        <v>1000</v>
      </c>
      <c r="J291" s="22">
        <v>1000</v>
      </c>
      <c r="K291" s="114" t="s">
        <v>78</v>
      </c>
      <c r="L291" s="39"/>
      <c r="M291" s="39"/>
      <c r="N291" s="39"/>
    </row>
    <row r="292" spans="1:14" ht="13.5">
      <c r="A292" s="44" t="s">
        <v>146</v>
      </c>
      <c r="B292" s="213">
        <v>78</v>
      </c>
      <c r="C292" s="49" t="s">
        <v>161</v>
      </c>
      <c r="D292" s="46" t="s">
        <v>511</v>
      </c>
      <c r="E292" s="136">
        <v>3234</v>
      </c>
      <c r="F292" s="136" t="s">
        <v>319</v>
      </c>
      <c r="G292" s="91" t="s">
        <v>259</v>
      </c>
      <c r="H292" s="22">
        <v>1000</v>
      </c>
      <c r="I292" s="22">
        <v>1000</v>
      </c>
      <c r="J292" s="22">
        <v>1000</v>
      </c>
      <c r="K292" s="114" t="s">
        <v>78</v>
      </c>
      <c r="L292" s="39"/>
      <c r="M292" s="39"/>
      <c r="N292" s="39"/>
    </row>
    <row r="293" spans="1:14" ht="12.75" customHeight="1">
      <c r="A293" s="44" t="s">
        <v>146</v>
      </c>
      <c r="B293" s="213">
        <v>79</v>
      </c>
      <c r="C293" s="49" t="s">
        <v>569</v>
      </c>
      <c r="D293" s="49" t="s">
        <v>78</v>
      </c>
      <c r="E293" s="136">
        <v>3234</v>
      </c>
      <c r="F293" s="136" t="s">
        <v>319</v>
      </c>
      <c r="G293" s="91" t="s">
        <v>259</v>
      </c>
      <c r="H293" s="22">
        <v>50000</v>
      </c>
      <c r="I293" s="22">
        <v>50000</v>
      </c>
      <c r="J293" s="22">
        <v>50000</v>
      </c>
      <c r="K293" s="114" t="s">
        <v>78</v>
      </c>
      <c r="L293" s="39"/>
      <c r="M293" s="39"/>
      <c r="N293" s="39"/>
    </row>
    <row r="294" spans="1:14" ht="12.75" customHeight="1">
      <c r="A294" s="44" t="s">
        <v>146</v>
      </c>
      <c r="B294" s="213">
        <v>80</v>
      </c>
      <c r="C294" s="54" t="s">
        <v>162</v>
      </c>
      <c r="D294" s="49" t="s">
        <v>519</v>
      </c>
      <c r="E294" s="136">
        <v>3234</v>
      </c>
      <c r="F294" s="136" t="s">
        <v>319</v>
      </c>
      <c r="G294" s="91" t="s">
        <v>259</v>
      </c>
      <c r="H294" s="22">
        <v>115000</v>
      </c>
      <c r="I294" s="22">
        <v>115000</v>
      </c>
      <c r="J294" s="22">
        <v>115000</v>
      </c>
      <c r="K294" s="114" t="s">
        <v>78</v>
      </c>
      <c r="L294" s="39"/>
      <c r="M294" s="39"/>
      <c r="N294" s="39"/>
    </row>
    <row r="295" spans="1:14" ht="13.5">
      <c r="A295" s="44" t="s">
        <v>146</v>
      </c>
      <c r="B295" s="213">
        <v>81</v>
      </c>
      <c r="C295" s="54" t="s">
        <v>163</v>
      </c>
      <c r="D295" s="64" t="s">
        <v>554</v>
      </c>
      <c r="E295" s="136">
        <v>3234</v>
      </c>
      <c r="F295" s="136" t="s">
        <v>319</v>
      </c>
      <c r="G295" s="91" t="s">
        <v>259</v>
      </c>
      <c r="H295" s="22">
        <v>20000</v>
      </c>
      <c r="I295" s="22">
        <v>20000</v>
      </c>
      <c r="J295" s="22">
        <v>20000</v>
      </c>
      <c r="K295" s="114" t="s">
        <v>78</v>
      </c>
      <c r="L295" s="39"/>
      <c r="M295" s="39"/>
      <c r="N295" s="39"/>
    </row>
    <row r="296" spans="1:14" ht="13.5">
      <c r="A296" s="43" t="s">
        <v>146</v>
      </c>
      <c r="B296" s="48" t="s">
        <v>78</v>
      </c>
      <c r="C296" s="50" t="s">
        <v>28</v>
      </c>
      <c r="D296" s="51" t="s">
        <v>78</v>
      </c>
      <c r="E296" s="72" t="s">
        <v>78</v>
      </c>
      <c r="F296" s="72"/>
      <c r="G296" s="102" t="s">
        <v>78</v>
      </c>
      <c r="H296" s="23">
        <f>SUM(H297:H301)</f>
        <v>615000</v>
      </c>
      <c r="I296" s="23">
        <f>SUM(I297:I301)</f>
        <v>640000</v>
      </c>
      <c r="J296" s="23">
        <f>SUM(J297:J301)</f>
        <v>640000</v>
      </c>
      <c r="K296" s="137" t="s">
        <v>309</v>
      </c>
      <c r="L296" s="39"/>
      <c r="M296" s="39"/>
      <c r="N296" s="39"/>
    </row>
    <row r="297" spans="1:14" ht="13.5">
      <c r="A297" s="44" t="s">
        <v>146</v>
      </c>
      <c r="B297" s="213">
        <v>82</v>
      </c>
      <c r="C297" s="49" t="s">
        <v>164</v>
      </c>
      <c r="D297" s="46" t="s">
        <v>520</v>
      </c>
      <c r="E297" s="136">
        <v>3235</v>
      </c>
      <c r="F297" s="136" t="s">
        <v>319</v>
      </c>
      <c r="G297" s="91" t="s">
        <v>259</v>
      </c>
      <c r="H297" s="22">
        <v>20000</v>
      </c>
      <c r="I297" s="22">
        <v>20000</v>
      </c>
      <c r="J297" s="22">
        <v>20000</v>
      </c>
      <c r="K297" s="114" t="s">
        <v>78</v>
      </c>
      <c r="L297" s="39"/>
      <c r="M297" s="39"/>
      <c r="N297" s="39"/>
    </row>
    <row r="298" spans="1:14" ht="13.5">
      <c r="A298" s="44" t="s">
        <v>146</v>
      </c>
      <c r="B298" s="213">
        <v>83</v>
      </c>
      <c r="C298" s="49" t="s">
        <v>164</v>
      </c>
      <c r="D298" s="46" t="s">
        <v>521</v>
      </c>
      <c r="E298" s="136">
        <v>3235</v>
      </c>
      <c r="F298" s="136" t="s">
        <v>319</v>
      </c>
      <c r="G298" s="91" t="s">
        <v>259</v>
      </c>
      <c r="H298" s="22">
        <v>120000</v>
      </c>
      <c r="I298" s="22">
        <v>120000</v>
      </c>
      <c r="J298" s="22">
        <v>120000</v>
      </c>
      <c r="K298" s="114" t="s">
        <v>78</v>
      </c>
      <c r="L298" s="39"/>
      <c r="M298" s="39"/>
      <c r="N298" s="39"/>
    </row>
    <row r="299" spans="1:14" ht="13.5">
      <c r="A299" s="44" t="s">
        <v>146</v>
      </c>
      <c r="B299" s="213">
        <v>84</v>
      </c>
      <c r="C299" s="49" t="s">
        <v>165</v>
      </c>
      <c r="D299" s="46" t="s">
        <v>737</v>
      </c>
      <c r="E299" s="136">
        <v>3235</v>
      </c>
      <c r="F299" s="136" t="s">
        <v>319</v>
      </c>
      <c r="G299" s="91" t="s">
        <v>259</v>
      </c>
      <c r="H299" s="22">
        <v>100000</v>
      </c>
      <c r="I299" s="22">
        <v>100000</v>
      </c>
      <c r="J299" s="22">
        <v>100000</v>
      </c>
      <c r="K299" s="114" t="s">
        <v>78</v>
      </c>
      <c r="L299" s="39"/>
      <c r="M299" s="39"/>
      <c r="N299" s="39"/>
    </row>
    <row r="300" spans="1:14" ht="13.5">
      <c r="A300" s="44" t="s">
        <v>146</v>
      </c>
      <c r="B300" s="213">
        <v>85</v>
      </c>
      <c r="C300" s="49" t="s">
        <v>288</v>
      </c>
      <c r="D300" s="46" t="s">
        <v>583</v>
      </c>
      <c r="E300" s="136">
        <v>3235</v>
      </c>
      <c r="F300" s="136" t="s">
        <v>319</v>
      </c>
      <c r="G300" s="91" t="s">
        <v>259</v>
      </c>
      <c r="H300" s="22">
        <v>245000</v>
      </c>
      <c r="I300" s="22">
        <v>270000</v>
      </c>
      <c r="J300" s="22">
        <v>270000</v>
      </c>
      <c r="K300" s="114" t="s">
        <v>841</v>
      </c>
      <c r="L300" s="39"/>
      <c r="M300" s="39"/>
      <c r="N300" s="39"/>
    </row>
    <row r="301" spans="1:14" ht="13.5">
      <c r="A301" s="44" t="s">
        <v>146</v>
      </c>
      <c r="B301" s="213">
        <v>86</v>
      </c>
      <c r="C301" s="49" t="s">
        <v>288</v>
      </c>
      <c r="D301" s="46" t="s">
        <v>584</v>
      </c>
      <c r="E301" s="136">
        <v>3235</v>
      </c>
      <c r="F301" s="136" t="s">
        <v>319</v>
      </c>
      <c r="G301" s="91" t="s">
        <v>259</v>
      </c>
      <c r="H301" s="22">
        <v>130000</v>
      </c>
      <c r="I301" s="22">
        <v>130000</v>
      </c>
      <c r="J301" s="22">
        <v>130000</v>
      </c>
      <c r="K301" s="114" t="s">
        <v>841</v>
      </c>
      <c r="L301" s="39"/>
      <c r="M301" s="39"/>
      <c r="N301" s="39"/>
    </row>
    <row r="302" spans="1:14" ht="13.5">
      <c r="A302" s="43" t="s">
        <v>146</v>
      </c>
      <c r="B302" s="48" t="s">
        <v>78</v>
      </c>
      <c r="C302" s="50" t="s">
        <v>30</v>
      </c>
      <c r="D302" s="51" t="s">
        <v>78</v>
      </c>
      <c r="E302" s="72" t="s">
        <v>78</v>
      </c>
      <c r="F302" s="72"/>
      <c r="G302" s="102" t="s">
        <v>78</v>
      </c>
      <c r="H302" s="23">
        <f>SUM(H303:H306)</f>
        <v>130000</v>
      </c>
      <c r="I302" s="23">
        <f>SUM(I303:I306)</f>
        <v>90000</v>
      </c>
      <c r="J302" s="23">
        <f>SUM(J303:J306)</f>
        <v>90000</v>
      </c>
      <c r="K302" s="137" t="s">
        <v>309</v>
      </c>
      <c r="L302" s="39"/>
      <c r="M302" s="39"/>
      <c r="N302" s="39"/>
    </row>
    <row r="303" spans="1:14" ht="13.5">
      <c r="A303" s="44" t="s">
        <v>146</v>
      </c>
      <c r="B303" s="213">
        <v>87</v>
      </c>
      <c r="C303" s="54" t="s">
        <v>559</v>
      </c>
      <c r="D303" s="64" t="s">
        <v>560</v>
      </c>
      <c r="E303" s="136">
        <v>3237</v>
      </c>
      <c r="F303" s="136" t="s">
        <v>319</v>
      </c>
      <c r="G303" s="91" t="s">
        <v>259</v>
      </c>
      <c r="H303" s="22">
        <v>20000</v>
      </c>
      <c r="I303" s="22">
        <v>20000</v>
      </c>
      <c r="J303" s="22">
        <v>20000</v>
      </c>
      <c r="K303" s="114" t="s">
        <v>78</v>
      </c>
      <c r="L303" s="39"/>
      <c r="M303" s="39"/>
      <c r="N303" s="39"/>
    </row>
    <row r="304" spans="1:14" ht="13.5">
      <c r="A304" s="44" t="s">
        <v>146</v>
      </c>
      <c r="B304" s="213">
        <v>88</v>
      </c>
      <c r="C304" s="45" t="s">
        <v>738</v>
      </c>
      <c r="D304" s="45" t="s">
        <v>166</v>
      </c>
      <c r="E304" s="136">
        <v>3237</v>
      </c>
      <c r="F304" s="136" t="s">
        <v>319</v>
      </c>
      <c r="G304" s="91" t="s">
        <v>259</v>
      </c>
      <c r="H304" s="22">
        <v>40000</v>
      </c>
      <c r="I304" s="22">
        <v>50000</v>
      </c>
      <c r="J304" s="22">
        <v>50000</v>
      </c>
      <c r="K304" s="114" t="s">
        <v>78</v>
      </c>
      <c r="L304" s="39"/>
      <c r="M304" s="39"/>
      <c r="N304" s="39"/>
    </row>
    <row r="305" spans="1:14" ht="13.5">
      <c r="A305" s="44" t="s">
        <v>146</v>
      </c>
      <c r="B305" s="213">
        <v>89</v>
      </c>
      <c r="C305" s="49" t="s">
        <v>167</v>
      </c>
      <c r="D305" s="46" t="s">
        <v>574</v>
      </c>
      <c r="E305" s="136">
        <v>3237</v>
      </c>
      <c r="F305" s="136" t="s">
        <v>319</v>
      </c>
      <c r="G305" s="91" t="s">
        <v>259</v>
      </c>
      <c r="H305" s="22">
        <v>20000</v>
      </c>
      <c r="I305" s="22">
        <v>20000</v>
      </c>
      <c r="J305" s="22">
        <v>20000</v>
      </c>
      <c r="K305" s="114" t="s">
        <v>78</v>
      </c>
      <c r="L305" s="39"/>
      <c r="M305" s="39"/>
      <c r="N305" s="39"/>
    </row>
    <row r="306" spans="1:14" ht="13.5">
      <c r="A306" s="44" t="s">
        <v>146</v>
      </c>
      <c r="B306" s="213">
        <v>90</v>
      </c>
      <c r="C306" s="49" t="s">
        <v>168</v>
      </c>
      <c r="D306" s="46" t="s">
        <v>837</v>
      </c>
      <c r="E306" s="136">
        <v>3237</v>
      </c>
      <c r="F306" s="136" t="s">
        <v>319</v>
      </c>
      <c r="G306" s="91" t="s">
        <v>259</v>
      </c>
      <c r="H306" s="22">
        <v>50000</v>
      </c>
      <c r="I306" s="22">
        <v>0</v>
      </c>
      <c r="J306" s="22">
        <v>0</v>
      </c>
      <c r="K306" s="114" t="s">
        <v>78</v>
      </c>
      <c r="L306" s="39"/>
      <c r="M306" s="39"/>
      <c r="N306" s="39"/>
    </row>
    <row r="307" spans="1:14" ht="13.5">
      <c r="A307" s="43" t="s">
        <v>146</v>
      </c>
      <c r="B307" s="48" t="s">
        <v>78</v>
      </c>
      <c r="C307" s="50" t="s">
        <v>31</v>
      </c>
      <c r="D307" s="51" t="s">
        <v>78</v>
      </c>
      <c r="E307" s="72" t="s">
        <v>78</v>
      </c>
      <c r="F307" s="72"/>
      <c r="G307" s="102" t="s">
        <v>78</v>
      </c>
      <c r="H307" s="23">
        <f>SUM(H308:H311)</f>
        <v>310000</v>
      </c>
      <c r="I307" s="23">
        <f>SUM(I308:I311)</f>
        <v>210000</v>
      </c>
      <c r="J307" s="23">
        <f>SUM(J308:J311)</f>
        <v>210000</v>
      </c>
      <c r="K307" s="137" t="s">
        <v>309</v>
      </c>
      <c r="L307" s="39"/>
      <c r="M307" s="39"/>
      <c r="N307" s="39"/>
    </row>
    <row r="308" spans="1:14" ht="13.5">
      <c r="A308" s="44" t="s">
        <v>146</v>
      </c>
      <c r="B308" s="213">
        <v>91</v>
      </c>
      <c r="C308" s="49" t="s">
        <v>706</v>
      </c>
      <c r="D308" s="49" t="s">
        <v>739</v>
      </c>
      <c r="E308" s="136">
        <v>3238</v>
      </c>
      <c r="F308" s="136" t="s">
        <v>319</v>
      </c>
      <c r="G308" s="91" t="s">
        <v>259</v>
      </c>
      <c r="H308" s="22">
        <v>140000</v>
      </c>
      <c r="I308" s="22">
        <v>140000</v>
      </c>
      <c r="J308" s="22">
        <v>140000</v>
      </c>
      <c r="K308" s="114" t="s">
        <v>78</v>
      </c>
      <c r="L308" s="39"/>
      <c r="M308" s="39"/>
      <c r="N308" s="39"/>
    </row>
    <row r="309" spans="1:14" ht="13.5">
      <c r="A309" s="44" t="s">
        <v>146</v>
      </c>
      <c r="B309" s="213">
        <v>92</v>
      </c>
      <c r="C309" s="49" t="s">
        <v>740</v>
      </c>
      <c r="D309" s="49" t="s">
        <v>572</v>
      </c>
      <c r="E309" s="136">
        <v>3238</v>
      </c>
      <c r="F309" s="136" t="s">
        <v>319</v>
      </c>
      <c r="G309" s="91" t="s">
        <v>259</v>
      </c>
      <c r="H309" s="22">
        <v>100000</v>
      </c>
      <c r="I309" s="22">
        <v>0</v>
      </c>
      <c r="J309" s="22">
        <v>0</v>
      </c>
      <c r="K309" s="114" t="s">
        <v>78</v>
      </c>
      <c r="L309" s="39"/>
      <c r="M309" s="39"/>
      <c r="N309" s="39"/>
    </row>
    <row r="310" spans="1:14" ht="13.5">
      <c r="A310" s="44" t="s">
        <v>146</v>
      </c>
      <c r="B310" s="213">
        <v>93</v>
      </c>
      <c r="C310" s="49" t="s">
        <v>31</v>
      </c>
      <c r="D310" s="46" t="s">
        <v>868</v>
      </c>
      <c r="E310" s="136">
        <v>3238</v>
      </c>
      <c r="F310" s="136" t="s">
        <v>319</v>
      </c>
      <c r="G310" s="91" t="s">
        <v>259</v>
      </c>
      <c r="H310" s="22">
        <v>50000</v>
      </c>
      <c r="I310" s="22">
        <v>50000</v>
      </c>
      <c r="J310" s="22">
        <v>50000</v>
      </c>
      <c r="K310" s="114" t="s">
        <v>78</v>
      </c>
      <c r="L310" s="39"/>
      <c r="M310" s="39"/>
      <c r="N310" s="39"/>
    </row>
    <row r="311" spans="1:14" ht="13.5">
      <c r="A311" s="44" t="s">
        <v>146</v>
      </c>
      <c r="B311" s="213">
        <v>94</v>
      </c>
      <c r="C311" s="49" t="s">
        <v>31</v>
      </c>
      <c r="D311" s="46" t="s">
        <v>573</v>
      </c>
      <c r="E311" s="136">
        <v>3238</v>
      </c>
      <c r="F311" s="136" t="s">
        <v>319</v>
      </c>
      <c r="G311" s="91" t="s">
        <v>259</v>
      </c>
      <c r="H311" s="22">
        <v>20000</v>
      </c>
      <c r="I311" s="22">
        <v>20000</v>
      </c>
      <c r="J311" s="22">
        <v>20000</v>
      </c>
      <c r="K311" s="114" t="s">
        <v>841</v>
      </c>
      <c r="L311" s="39"/>
      <c r="M311" s="39"/>
      <c r="N311" s="39"/>
    </row>
    <row r="312" spans="1:14" ht="13.5">
      <c r="A312" s="43" t="s">
        <v>146</v>
      </c>
      <c r="B312" s="48" t="s">
        <v>78</v>
      </c>
      <c r="C312" s="108" t="s">
        <v>32</v>
      </c>
      <c r="D312" s="163" t="s">
        <v>78</v>
      </c>
      <c r="E312" s="72" t="s">
        <v>78</v>
      </c>
      <c r="F312" s="72"/>
      <c r="G312" s="102" t="s">
        <v>78</v>
      </c>
      <c r="H312" s="23">
        <f>SUM(H313:H323)</f>
        <v>422000</v>
      </c>
      <c r="I312" s="23">
        <f>SUM(I313:I323)</f>
        <v>442000</v>
      </c>
      <c r="J312" s="23">
        <f>SUM(J313:J323)</f>
        <v>422000</v>
      </c>
      <c r="K312" s="137" t="s">
        <v>309</v>
      </c>
      <c r="L312" s="39"/>
      <c r="M312" s="39"/>
      <c r="N312" s="39"/>
    </row>
    <row r="313" spans="1:14" ht="13.5">
      <c r="A313" s="44" t="s">
        <v>146</v>
      </c>
      <c r="B313" s="213">
        <v>95</v>
      </c>
      <c r="C313" s="45" t="s">
        <v>169</v>
      </c>
      <c r="D313" s="46" t="s">
        <v>285</v>
      </c>
      <c r="E313" s="136">
        <v>3239</v>
      </c>
      <c r="F313" s="136" t="s">
        <v>319</v>
      </c>
      <c r="G313" s="91" t="s">
        <v>259</v>
      </c>
      <c r="H313" s="22">
        <v>5000</v>
      </c>
      <c r="I313" s="22">
        <v>5000</v>
      </c>
      <c r="J313" s="22">
        <v>5000</v>
      </c>
      <c r="K313" s="114" t="s">
        <v>78</v>
      </c>
      <c r="L313" s="39"/>
      <c r="M313" s="39"/>
      <c r="N313" s="39"/>
    </row>
    <row r="314" spans="1:14" ht="13.5">
      <c r="A314" s="44" t="s">
        <v>146</v>
      </c>
      <c r="B314" s="213">
        <v>96</v>
      </c>
      <c r="C314" s="45" t="s">
        <v>169</v>
      </c>
      <c r="D314" s="46" t="s">
        <v>522</v>
      </c>
      <c r="E314" s="136">
        <v>3239</v>
      </c>
      <c r="F314" s="136" t="s">
        <v>319</v>
      </c>
      <c r="G314" s="91" t="s">
        <v>259</v>
      </c>
      <c r="H314" s="22">
        <v>10000</v>
      </c>
      <c r="I314" s="22">
        <v>10000</v>
      </c>
      <c r="J314" s="22">
        <v>10000</v>
      </c>
      <c r="K314" s="114" t="s">
        <v>78</v>
      </c>
      <c r="L314" s="39"/>
      <c r="M314" s="39"/>
      <c r="N314" s="39"/>
    </row>
    <row r="315" spans="1:11" s="224" customFormat="1" ht="14.25" customHeight="1">
      <c r="A315" s="247" t="s">
        <v>203</v>
      </c>
      <c r="B315" s="213">
        <v>97</v>
      </c>
      <c r="C315" s="231" t="s">
        <v>32</v>
      </c>
      <c r="D315" s="225" t="s">
        <v>205</v>
      </c>
      <c r="E315" s="219">
        <v>3239</v>
      </c>
      <c r="F315" s="219" t="s">
        <v>319</v>
      </c>
      <c r="G315" s="154" t="s">
        <v>259</v>
      </c>
      <c r="H315" s="232">
        <v>2000</v>
      </c>
      <c r="I315" s="232">
        <v>2000</v>
      </c>
      <c r="J315" s="232">
        <v>2000</v>
      </c>
      <c r="K315" s="221" t="s">
        <v>199</v>
      </c>
    </row>
    <row r="316" spans="1:14" ht="13.5">
      <c r="A316" s="44" t="s">
        <v>146</v>
      </c>
      <c r="B316" s="213">
        <v>98</v>
      </c>
      <c r="C316" s="54" t="s">
        <v>170</v>
      </c>
      <c r="D316" s="64" t="s">
        <v>78</v>
      </c>
      <c r="E316" s="136">
        <v>3239</v>
      </c>
      <c r="F316" s="136" t="s">
        <v>319</v>
      </c>
      <c r="G316" s="91" t="s">
        <v>259</v>
      </c>
      <c r="H316" s="22">
        <v>150000</v>
      </c>
      <c r="I316" s="22">
        <v>150000</v>
      </c>
      <c r="J316" s="22">
        <v>150000</v>
      </c>
      <c r="K316" s="114" t="s">
        <v>78</v>
      </c>
      <c r="L316" s="39"/>
      <c r="M316" s="39"/>
      <c r="N316" s="39"/>
    </row>
    <row r="317" spans="1:14" ht="13.5">
      <c r="A317" s="44" t="s">
        <v>146</v>
      </c>
      <c r="B317" s="213">
        <v>99</v>
      </c>
      <c r="C317" s="45" t="s">
        <v>171</v>
      </c>
      <c r="D317" s="46" t="s">
        <v>393</v>
      </c>
      <c r="E317" s="136">
        <v>3239</v>
      </c>
      <c r="F317" s="136" t="s">
        <v>319</v>
      </c>
      <c r="G317" s="91" t="s">
        <v>259</v>
      </c>
      <c r="H317" s="22">
        <v>35000</v>
      </c>
      <c r="I317" s="22">
        <v>35000</v>
      </c>
      <c r="J317" s="22">
        <v>35000</v>
      </c>
      <c r="K317" s="114" t="s">
        <v>78</v>
      </c>
      <c r="L317" s="39"/>
      <c r="M317" s="39"/>
      <c r="N317" s="39"/>
    </row>
    <row r="318" spans="1:14" ht="13.5">
      <c r="A318" s="44" t="s">
        <v>146</v>
      </c>
      <c r="B318" s="213">
        <v>100</v>
      </c>
      <c r="C318" s="45" t="s">
        <v>171</v>
      </c>
      <c r="D318" s="46" t="s">
        <v>596</v>
      </c>
      <c r="E318" s="136">
        <v>3239</v>
      </c>
      <c r="F318" s="136" t="s">
        <v>319</v>
      </c>
      <c r="G318" s="91" t="s">
        <v>259</v>
      </c>
      <c r="H318" s="22">
        <v>50000</v>
      </c>
      <c r="I318" s="22">
        <v>60000</v>
      </c>
      <c r="J318" s="22">
        <v>50000</v>
      </c>
      <c r="K318" s="114" t="s">
        <v>78</v>
      </c>
      <c r="L318" s="39"/>
      <c r="M318" s="39"/>
      <c r="N318" s="39"/>
    </row>
    <row r="319" spans="1:14" ht="13.5">
      <c r="A319" s="44" t="s">
        <v>146</v>
      </c>
      <c r="B319" s="213">
        <v>101</v>
      </c>
      <c r="C319" s="45" t="s">
        <v>171</v>
      </c>
      <c r="D319" s="46" t="s">
        <v>507</v>
      </c>
      <c r="E319" s="136">
        <v>3239</v>
      </c>
      <c r="F319" s="136" t="s">
        <v>319</v>
      </c>
      <c r="G319" s="91" t="s">
        <v>259</v>
      </c>
      <c r="H319" s="22">
        <v>50000</v>
      </c>
      <c r="I319" s="22">
        <v>50000</v>
      </c>
      <c r="J319" s="22">
        <v>50000</v>
      </c>
      <c r="K319" s="114" t="s">
        <v>78</v>
      </c>
      <c r="L319" s="39"/>
      <c r="M319" s="39"/>
      <c r="N319" s="39"/>
    </row>
    <row r="320" spans="1:14" ht="13.5">
      <c r="A320" s="44" t="s">
        <v>146</v>
      </c>
      <c r="B320" s="213">
        <v>102</v>
      </c>
      <c r="C320" s="45" t="s">
        <v>171</v>
      </c>
      <c r="D320" s="46" t="s">
        <v>508</v>
      </c>
      <c r="E320" s="136">
        <v>3239</v>
      </c>
      <c r="F320" s="136" t="s">
        <v>319</v>
      </c>
      <c r="G320" s="91" t="s">
        <v>259</v>
      </c>
      <c r="H320" s="22">
        <v>60000</v>
      </c>
      <c r="I320" s="22">
        <v>70000</v>
      </c>
      <c r="J320" s="22">
        <v>60000</v>
      </c>
      <c r="K320" s="114" t="s">
        <v>78</v>
      </c>
      <c r="L320" s="39"/>
      <c r="M320" s="39"/>
      <c r="N320" s="39"/>
    </row>
    <row r="321" spans="1:14" ht="13.5">
      <c r="A321" s="44" t="s">
        <v>146</v>
      </c>
      <c r="B321" s="213">
        <v>103</v>
      </c>
      <c r="C321" s="45" t="s">
        <v>171</v>
      </c>
      <c r="D321" s="46" t="s">
        <v>509</v>
      </c>
      <c r="E321" s="136">
        <v>3239</v>
      </c>
      <c r="F321" s="136" t="s">
        <v>319</v>
      </c>
      <c r="G321" s="91" t="s">
        <v>259</v>
      </c>
      <c r="H321" s="22">
        <v>20000</v>
      </c>
      <c r="I321" s="22">
        <v>20000</v>
      </c>
      <c r="J321" s="22">
        <v>20000</v>
      </c>
      <c r="K321" s="114" t="s">
        <v>78</v>
      </c>
      <c r="L321" s="39"/>
      <c r="M321" s="39"/>
      <c r="N321" s="39"/>
    </row>
    <row r="322" spans="1:14" ht="13.5">
      <c r="A322" s="44" t="s">
        <v>146</v>
      </c>
      <c r="B322" s="213">
        <v>104</v>
      </c>
      <c r="C322" s="45" t="s">
        <v>171</v>
      </c>
      <c r="D322" s="46" t="s">
        <v>510</v>
      </c>
      <c r="E322" s="136">
        <v>3239</v>
      </c>
      <c r="F322" s="136" t="s">
        <v>319</v>
      </c>
      <c r="G322" s="91" t="s">
        <v>259</v>
      </c>
      <c r="H322" s="22">
        <v>20000</v>
      </c>
      <c r="I322" s="22">
        <v>20000</v>
      </c>
      <c r="J322" s="22">
        <v>20000</v>
      </c>
      <c r="K322" s="114" t="s">
        <v>78</v>
      </c>
      <c r="L322" s="39"/>
      <c r="M322" s="39"/>
      <c r="N322" s="39"/>
    </row>
    <row r="323" spans="1:14" ht="13.5">
      <c r="A323" s="44" t="s">
        <v>146</v>
      </c>
      <c r="B323" s="213">
        <v>105</v>
      </c>
      <c r="C323" s="45" t="s">
        <v>171</v>
      </c>
      <c r="D323" s="46" t="s">
        <v>511</v>
      </c>
      <c r="E323" s="136">
        <v>3239</v>
      </c>
      <c r="F323" s="136" t="s">
        <v>319</v>
      </c>
      <c r="G323" s="91" t="s">
        <v>259</v>
      </c>
      <c r="H323" s="22">
        <v>20000</v>
      </c>
      <c r="I323" s="22">
        <v>20000</v>
      </c>
      <c r="J323" s="22">
        <v>20000</v>
      </c>
      <c r="K323" s="114" t="s">
        <v>78</v>
      </c>
      <c r="L323" s="39"/>
      <c r="M323" s="39"/>
      <c r="N323" s="39"/>
    </row>
    <row r="324" spans="1:14" ht="27">
      <c r="A324" s="43" t="s">
        <v>146</v>
      </c>
      <c r="B324" s="48" t="s">
        <v>78</v>
      </c>
      <c r="C324" s="50" t="s">
        <v>173</v>
      </c>
      <c r="D324" s="50" t="s">
        <v>78</v>
      </c>
      <c r="E324" s="72" t="s">
        <v>78</v>
      </c>
      <c r="F324" s="72"/>
      <c r="G324" s="102" t="s">
        <v>78</v>
      </c>
      <c r="H324" s="23">
        <f>SUM(H325)</f>
        <v>40000</v>
      </c>
      <c r="I324" s="23">
        <f>SUM(I325)</f>
        <v>40000</v>
      </c>
      <c r="J324" s="23">
        <f>SUM(J325)</f>
        <v>40000</v>
      </c>
      <c r="K324" s="137" t="s">
        <v>309</v>
      </c>
      <c r="L324" s="39"/>
      <c r="M324" s="39"/>
      <c r="N324" s="39"/>
    </row>
    <row r="325" spans="1:11" s="224" customFormat="1" ht="27">
      <c r="A325" s="217" t="s">
        <v>146</v>
      </c>
      <c r="B325" s="218">
        <v>106</v>
      </c>
      <c r="C325" s="225" t="s">
        <v>741</v>
      </c>
      <c r="D325" s="225" t="s">
        <v>389</v>
      </c>
      <c r="E325" s="219">
        <v>3241</v>
      </c>
      <c r="F325" s="219" t="s">
        <v>319</v>
      </c>
      <c r="G325" s="154" t="s">
        <v>259</v>
      </c>
      <c r="H325" s="245">
        <v>40000</v>
      </c>
      <c r="I325" s="245">
        <v>40000</v>
      </c>
      <c r="J325" s="245">
        <v>40000</v>
      </c>
      <c r="K325" s="221" t="s">
        <v>78</v>
      </c>
    </row>
    <row r="326" spans="1:14" ht="40.5">
      <c r="A326" s="43" t="s">
        <v>146</v>
      </c>
      <c r="B326" s="48" t="s">
        <v>78</v>
      </c>
      <c r="C326" s="47" t="s">
        <v>310</v>
      </c>
      <c r="D326" s="47" t="s">
        <v>78</v>
      </c>
      <c r="E326" s="72" t="s">
        <v>78</v>
      </c>
      <c r="F326" s="72"/>
      <c r="G326" s="102" t="s">
        <v>78</v>
      </c>
      <c r="H326" s="23">
        <f>SUM(H327:H327)</f>
        <v>20000</v>
      </c>
      <c r="I326" s="23">
        <f>SUM(I327:I327)</f>
        <v>20000</v>
      </c>
      <c r="J326" s="23">
        <f>SUM(J327:J327)</f>
        <v>20000</v>
      </c>
      <c r="K326" s="137" t="s">
        <v>309</v>
      </c>
      <c r="L326" s="39"/>
      <c r="M326" s="39"/>
      <c r="N326" s="39"/>
    </row>
    <row r="327" spans="1:14" ht="13.5">
      <c r="A327" s="44" t="s">
        <v>146</v>
      </c>
      <c r="B327" s="213">
        <v>107</v>
      </c>
      <c r="C327" s="49" t="s">
        <v>561</v>
      </c>
      <c r="D327" s="49" t="s">
        <v>562</v>
      </c>
      <c r="E327" s="136">
        <v>3291</v>
      </c>
      <c r="F327" s="136" t="s">
        <v>319</v>
      </c>
      <c r="G327" s="91" t="s">
        <v>259</v>
      </c>
      <c r="H327" s="22">
        <v>20000</v>
      </c>
      <c r="I327" s="22">
        <v>20000</v>
      </c>
      <c r="J327" s="22">
        <v>20000</v>
      </c>
      <c r="K327" s="114" t="s">
        <v>78</v>
      </c>
      <c r="L327" s="39"/>
      <c r="M327" s="39"/>
      <c r="N327" s="39"/>
    </row>
    <row r="328" spans="1:14" ht="13.5">
      <c r="A328" s="43" t="s">
        <v>146</v>
      </c>
      <c r="B328" s="48" t="s">
        <v>78</v>
      </c>
      <c r="C328" s="50" t="s">
        <v>524</v>
      </c>
      <c r="D328" s="47" t="s">
        <v>78</v>
      </c>
      <c r="E328" s="72" t="s">
        <v>78</v>
      </c>
      <c r="F328" s="72"/>
      <c r="G328" s="102" t="s">
        <v>78</v>
      </c>
      <c r="H328" s="23">
        <f>SUM(H329:H331)</f>
        <v>150000</v>
      </c>
      <c r="I328" s="23">
        <f>SUM(I329:I331)</f>
        <v>160000</v>
      </c>
      <c r="J328" s="23">
        <f>SUM(J329:J331)</f>
        <v>150000</v>
      </c>
      <c r="K328" s="137" t="s">
        <v>309</v>
      </c>
      <c r="L328" s="39"/>
      <c r="M328" s="39"/>
      <c r="N328" s="39"/>
    </row>
    <row r="329" spans="1:14" ht="13.5">
      <c r="A329" s="44" t="s">
        <v>146</v>
      </c>
      <c r="B329" s="213">
        <v>108</v>
      </c>
      <c r="C329" s="54" t="s">
        <v>470</v>
      </c>
      <c r="D329" s="46" t="s">
        <v>78</v>
      </c>
      <c r="E329" s="136">
        <v>3292</v>
      </c>
      <c r="F329" s="136" t="s">
        <v>319</v>
      </c>
      <c r="G329" s="91" t="s">
        <v>259</v>
      </c>
      <c r="H329" s="22">
        <v>100000</v>
      </c>
      <c r="I329" s="22">
        <v>100000</v>
      </c>
      <c r="J329" s="22">
        <v>100000</v>
      </c>
      <c r="K329" s="114" t="s">
        <v>78</v>
      </c>
      <c r="L329" s="39"/>
      <c r="M329" s="39"/>
      <c r="N329" s="39"/>
    </row>
    <row r="330" spans="1:14" ht="13.5">
      <c r="A330" s="44" t="s">
        <v>146</v>
      </c>
      <c r="B330" s="213">
        <v>109</v>
      </c>
      <c r="C330" s="54" t="s">
        <v>525</v>
      </c>
      <c r="D330" s="46" t="s">
        <v>78</v>
      </c>
      <c r="E330" s="136">
        <v>3292</v>
      </c>
      <c r="F330" s="136" t="s">
        <v>319</v>
      </c>
      <c r="G330" s="91" t="s">
        <v>259</v>
      </c>
      <c r="H330" s="22">
        <v>10000</v>
      </c>
      <c r="I330" s="22">
        <v>10000</v>
      </c>
      <c r="J330" s="22">
        <v>10000</v>
      </c>
      <c r="K330" s="114" t="s">
        <v>78</v>
      </c>
      <c r="L330" s="39"/>
      <c r="M330" s="39"/>
      <c r="N330" s="39"/>
    </row>
    <row r="331" spans="1:14" ht="13.5">
      <c r="A331" s="44" t="s">
        <v>146</v>
      </c>
      <c r="B331" s="213">
        <v>110</v>
      </c>
      <c r="C331" s="54" t="s">
        <v>471</v>
      </c>
      <c r="D331" s="46" t="s">
        <v>575</v>
      </c>
      <c r="E331" s="136">
        <v>3292</v>
      </c>
      <c r="F331" s="136" t="s">
        <v>319</v>
      </c>
      <c r="G331" s="91" t="s">
        <v>259</v>
      </c>
      <c r="H331" s="22">
        <v>40000</v>
      </c>
      <c r="I331" s="22">
        <v>50000</v>
      </c>
      <c r="J331" s="22">
        <v>40000</v>
      </c>
      <c r="K331" s="114" t="s">
        <v>78</v>
      </c>
      <c r="L331" s="39"/>
      <c r="M331" s="39"/>
      <c r="N331" s="39"/>
    </row>
    <row r="332" spans="1:14" ht="13.5">
      <c r="A332" s="43" t="s">
        <v>146</v>
      </c>
      <c r="B332" s="48" t="s">
        <v>78</v>
      </c>
      <c r="C332" s="50" t="s">
        <v>36</v>
      </c>
      <c r="D332" s="47" t="s">
        <v>78</v>
      </c>
      <c r="E332" s="72" t="s">
        <v>78</v>
      </c>
      <c r="F332" s="72"/>
      <c r="G332" s="102" t="s">
        <v>78</v>
      </c>
      <c r="H332" s="23">
        <f>SUM(H333:H334)</f>
        <v>60000</v>
      </c>
      <c r="I332" s="23">
        <f>SUM(I333:I334)</f>
        <v>60000</v>
      </c>
      <c r="J332" s="23">
        <f>SUM(J333:J334)</f>
        <v>60000</v>
      </c>
      <c r="K332" s="137" t="s">
        <v>309</v>
      </c>
      <c r="L332" s="39"/>
      <c r="M332" s="39"/>
      <c r="N332" s="39"/>
    </row>
    <row r="333" spans="1:14" ht="13.5">
      <c r="A333" s="44" t="s">
        <v>146</v>
      </c>
      <c r="B333" s="213">
        <v>111</v>
      </c>
      <c r="C333" s="54" t="s">
        <v>36</v>
      </c>
      <c r="D333" s="46" t="s">
        <v>526</v>
      </c>
      <c r="E333" s="136">
        <v>3293</v>
      </c>
      <c r="F333" s="136" t="s">
        <v>319</v>
      </c>
      <c r="G333" s="91" t="s">
        <v>259</v>
      </c>
      <c r="H333" s="22">
        <v>20000</v>
      </c>
      <c r="I333" s="22">
        <v>20000</v>
      </c>
      <c r="J333" s="22">
        <v>20000</v>
      </c>
      <c r="K333" s="114" t="s">
        <v>78</v>
      </c>
      <c r="L333" s="39"/>
      <c r="M333" s="39"/>
      <c r="N333" s="39"/>
    </row>
    <row r="334" spans="1:14" ht="13.5">
      <c r="A334" s="44" t="s">
        <v>146</v>
      </c>
      <c r="B334" s="213">
        <v>112</v>
      </c>
      <c r="C334" s="54" t="s">
        <v>36</v>
      </c>
      <c r="D334" s="46" t="s">
        <v>78</v>
      </c>
      <c r="E334" s="136">
        <v>3293</v>
      </c>
      <c r="F334" s="136" t="s">
        <v>319</v>
      </c>
      <c r="G334" s="91" t="s">
        <v>259</v>
      </c>
      <c r="H334" s="22">
        <v>40000</v>
      </c>
      <c r="I334" s="22">
        <v>40000</v>
      </c>
      <c r="J334" s="22">
        <v>40000</v>
      </c>
      <c r="K334" s="114" t="s">
        <v>78</v>
      </c>
      <c r="L334" s="39"/>
      <c r="M334" s="39"/>
      <c r="N334" s="39"/>
    </row>
    <row r="335" spans="1:14" ht="13.5">
      <c r="A335" s="43" t="s">
        <v>146</v>
      </c>
      <c r="B335" s="48" t="s">
        <v>78</v>
      </c>
      <c r="C335" s="50" t="s">
        <v>527</v>
      </c>
      <c r="D335" s="47" t="s">
        <v>78</v>
      </c>
      <c r="E335" s="72" t="s">
        <v>78</v>
      </c>
      <c r="F335" s="72"/>
      <c r="G335" s="102" t="s">
        <v>78</v>
      </c>
      <c r="H335" s="23">
        <f>SUM(H336:H345)</f>
        <v>131000</v>
      </c>
      <c r="I335" s="23">
        <f>SUM(I336:I345)</f>
        <v>141000</v>
      </c>
      <c r="J335" s="23">
        <f>SUM(J336:J345)</f>
        <v>133000</v>
      </c>
      <c r="K335" s="137" t="s">
        <v>309</v>
      </c>
      <c r="L335" s="39"/>
      <c r="M335" s="39"/>
      <c r="N335" s="39"/>
    </row>
    <row r="336" spans="1:14" ht="13.5">
      <c r="A336" s="44" t="s">
        <v>146</v>
      </c>
      <c r="B336" s="213">
        <v>113</v>
      </c>
      <c r="C336" s="54" t="s">
        <v>743</v>
      </c>
      <c r="D336" s="46" t="s">
        <v>742</v>
      </c>
      <c r="E336" s="136">
        <v>3294</v>
      </c>
      <c r="F336" s="136" t="s">
        <v>319</v>
      </c>
      <c r="G336" s="91" t="s">
        <v>259</v>
      </c>
      <c r="H336" s="22">
        <v>10000</v>
      </c>
      <c r="I336" s="22">
        <v>10000</v>
      </c>
      <c r="J336" s="22">
        <v>10000</v>
      </c>
      <c r="K336" s="114" t="s">
        <v>78</v>
      </c>
      <c r="L336" s="39"/>
      <c r="M336" s="39"/>
      <c r="N336" s="39"/>
    </row>
    <row r="337" spans="1:14" ht="13.5">
      <c r="A337" s="44" t="s">
        <v>146</v>
      </c>
      <c r="B337" s="213">
        <v>114</v>
      </c>
      <c r="C337" s="49" t="s">
        <v>174</v>
      </c>
      <c r="D337" s="46" t="s">
        <v>528</v>
      </c>
      <c r="E337" s="136">
        <v>3295</v>
      </c>
      <c r="F337" s="136" t="s">
        <v>319</v>
      </c>
      <c r="G337" s="91" t="s">
        <v>259</v>
      </c>
      <c r="H337" s="22">
        <v>5000</v>
      </c>
      <c r="I337" s="22">
        <v>5000</v>
      </c>
      <c r="J337" s="22">
        <v>5000</v>
      </c>
      <c r="K337" s="114" t="s">
        <v>78</v>
      </c>
      <c r="L337" s="39"/>
      <c r="M337" s="39"/>
      <c r="N337" s="39"/>
    </row>
    <row r="338" spans="1:14" ht="13.5">
      <c r="A338" s="44" t="s">
        <v>146</v>
      </c>
      <c r="B338" s="213">
        <v>115</v>
      </c>
      <c r="C338" s="49" t="s">
        <v>174</v>
      </c>
      <c r="D338" s="46" t="s">
        <v>897</v>
      </c>
      <c r="E338" s="136">
        <v>3295</v>
      </c>
      <c r="F338" s="136" t="s">
        <v>319</v>
      </c>
      <c r="G338" s="91" t="s">
        <v>259</v>
      </c>
      <c r="H338" s="22">
        <v>20000</v>
      </c>
      <c r="I338" s="22">
        <v>20000</v>
      </c>
      <c r="J338" s="22">
        <v>20000</v>
      </c>
      <c r="K338" s="114" t="s">
        <v>78</v>
      </c>
      <c r="L338" s="39"/>
      <c r="M338" s="39"/>
      <c r="N338" s="39"/>
    </row>
    <row r="339" spans="1:14" ht="13.5">
      <c r="A339" s="44" t="s">
        <v>146</v>
      </c>
      <c r="B339" s="213">
        <v>116</v>
      </c>
      <c r="C339" s="49" t="s">
        <v>174</v>
      </c>
      <c r="D339" s="46" t="s">
        <v>898</v>
      </c>
      <c r="E339" s="136">
        <v>3295</v>
      </c>
      <c r="F339" s="136" t="s">
        <v>319</v>
      </c>
      <c r="G339" s="91" t="s">
        <v>259</v>
      </c>
      <c r="H339" s="22">
        <v>50000</v>
      </c>
      <c r="I339" s="22">
        <v>50000</v>
      </c>
      <c r="J339" s="22">
        <v>50000</v>
      </c>
      <c r="K339" s="114" t="s">
        <v>78</v>
      </c>
      <c r="L339" s="39"/>
      <c r="M339" s="39"/>
      <c r="N339" s="39"/>
    </row>
    <row r="340" spans="1:14" ht="13.5">
      <c r="A340" s="44" t="s">
        <v>146</v>
      </c>
      <c r="B340" s="213">
        <v>117</v>
      </c>
      <c r="C340" s="49" t="s">
        <v>39</v>
      </c>
      <c r="D340" s="46" t="s">
        <v>533</v>
      </c>
      <c r="E340" s="136">
        <v>3299</v>
      </c>
      <c r="F340" s="136" t="s">
        <v>319</v>
      </c>
      <c r="G340" s="91" t="s">
        <v>259</v>
      </c>
      <c r="H340" s="22">
        <v>10000</v>
      </c>
      <c r="I340" s="22">
        <v>10000</v>
      </c>
      <c r="J340" s="22">
        <v>10000</v>
      </c>
      <c r="K340" s="114" t="s">
        <v>78</v>
      </c>
      <c r="L340" s="39"/>
      <c r="M340" s="39"/>
      <c r="N340" s="39"/>
    </row>
    <row r="341" spans="1:14" ht="13.5">
      <c r="A341" s="44" t="s">
        <v>146</v>
      </c>
      <c r="B341" s="213">
        <v>118</v>
      </c>
      <c r="C341" s="49" t="s">
        <v>42</v>
      </c>
      <c r="D341" s="46" t="s">
        <v>176</v>
      </c>
      <c r="E341" s="136">
        <v>3295</v>
      </c>
      <c r="F341" s="136" t="s">
        <v>319</v>
      </c>
      <c r="G341" s="91" t="s">
        <v>259</v>
      </c>
      <c r="H341" s="22">
        <v>10000</v>
      </c>
      <c r="I341" s="22">
        <v>10000</v>
      </c>
      <c r="J341" s="22">
        <v>10000</v>
      </c>
      <c r="K341" s="114" t="s">
        <v>78</v>
      </c>
      <c r="L341" s="39"/>
      <c r="M341" s="39"/>
      <c r="N341" s="39"/>
    </row>
    <row r="342" spans="1:14" ht="13.5">
      <c r="A342" s="44" t="s">
        <v>146</v>
      </c>
      <c r="B342" s="213">
        <v>119</v>
      </c>
      <c r="C342" s="49" t="s">
        <v>531</v>
      </c>
      <c r="D342" s="46"/>
      <c r="E342" s="136">
        <v>3296</v>
      </c>
      <c r="F342" s="136" t="s">
        <v>319</v>
      </c>
      <c r="G342" s="91" t="s">
        <v>259</v>
      </c>
      <c r="H342" s="22">
        <v>20000</v>
      </c>
      <c r="I342" s="22">
        <v>30000</v>
      </c>
      <c r="J342" s="22">
        <v>22000</v>
      </c>
      <c r="K342" s="114" t="s">
        <v>78</v>
      </c>
      <c r="L342" s="39"/>
      <c r="M342" s="39"/>
      <c r="N342" s="39"/>
    </row>
    <row r="343" spans="1:14" ht="13.5">
      <c r="A343" s="44" t="s">
        <v>146</v>
      </c>
      <c r="B343" s="213">
        <v>120</v>
      </c>
      <c r="C343" s="49" t="s">
        <v>43</v>
      </c>
      <c r="D343" s="46" t="s">
        <v>532</v>
      </c>
      <c r="E343" s="136">
        <v>3831</v>
      </c>
      <c r="F343" s="136" t="s">
        <v>319</v>
      </c>
      <c r="G343" s="91" t="s">
        <v>259</v>
      </c>
      <c r="H343" s="22">
        <v>2000</v>
      </c>
      <c r="I343" s="22">
        <v>2000</v>
      </c>
      <c r="J343" s="22">
        <v>2000</v>
      </c>
      <c r="K343" s="114" t="s">
        <v>78</v>
      </c>
      <c r="L343" s="39"/>
      <c r="M343" s="39"/>
      <c r="N343" s="39"/>
    </row>
    <row r="344" spans="1:14" ht="13.5">
      <c r="A344" s="44" t="s">
        <v>146</v>
      </c>
      <c r="B344" s="213">
        <v>121</v>
      </c>
      <c r="C344" s="49" t="s">
        <v>175</v>
      </c>
      <c r="D344" s="46" t="s">
        <v>78</v>
      </c>
      <c r="E344" s="136">
        <v>3431</v>
      </c>
      <c r="F344" s="136" t="s">
        <v>319</v>
      </c>
      <c r="G344" s="91" t="s">
        <v>259</v>
      </c>
      <c r="H344" s="22">
        <v>3000</v>
      </c>
      <c r="I344" s="22">
        <v>3000</v>
      </c>
      <c r="J344" s="22">
        <v>3000</v>
      </c>
      <c r="K344" s="114" t="s">
        <v>78</v>
      </c>
      <c r="L344" s="39"/>
      <c r="M344" s="39"/>
      <c r="N344" s="39"/>
    </row>
    <row r="345" spans="1:14" ht="13.5">
      <c r="A345" s="44" t="s">
        <v>146</v>
      </c>
      <c r="B345" s="213">
        <v>122</v>
      </c>
      <c r="C345" s="49" t="s">
        <v>41</v>
      </c>
      <c r="D345" s="46" t="s">
        <v>78</v>
      </c>
      <c r="E345" s="136">
        <v>3433</v>
      </c>
      <c r="F345" s="136" t="s">
        <v>319</v>
      </c>
      <c r="G345" s="91" t="s">
        <v>259</v>
      </c>
      <c r="H345" s="22">
        <v>1000</v>
      </c>
      <c r="I345" s="22">
        <v>1000</v>
      </c>
      <c r="J345" s="22">
        <v>1000</v>
      </c>
      <c r="K345" s="114" t="s">
        <v>78</v>
      </c>
      <c r="L345" s="39"/>
      <c r="M345" s="39"/>
      <c r="N345" s="39"/>
    </row>
    <row r="346" spans="1:14" ht="13.5">
      <c r="A346" s="43" t="s">
        <v>146</v>
      </c>
      <c r="B346" s="48" t="s">
        <v>78</v>
      </c>
      <c r="C346" s="50" t="s">
        <v>177</v>
      </c>
      <c r="D346" s="47" t="s">
        <v>78</v>
      </c>
      <c r="E346" s="72" t="s">
        <v>78</v>
      </c>
      <c r="F346" s="72"/>
      <c r="G346" s="102" t="s">
        <v>78</v>
      </c>
      <c r="H346" s="23">
        <f>SUM(H347:H357)</f>
        <v>650000</v>
      </c>
      <c r="I346" s="23">
        <f>SUM(I347:I357)</f>
        <v>1125000</v>
      </c>
      <c r="J346" s="23">
        <f>SUM(J347:J357)</f>
        <v>1125000</v>
      </c>
      <c r="K346" s="137" t="s">
        <v>309</v>
      </c>
      <c r="L346" s="39"/>
      <c r="M346" s="39"/>
      <c r="N346" s="39"/>
    </row>
    <row r="347" spans="1:14" ht="13.5">
      <c r="A347" s="44" t="s">
        <v>146</v>
      </c>
      <c r="B347" s="213">
        <v>123</v>
      </c>
      <c r="C347" s="45" t="s">
        <v>744</v>
      </c>
      <c r="D347" s="64" t="s">
        <v>745</v>
      </c>
      <c r="E347" s="136">
        <v>4231</v>
      </c>
      <c r="F347" s="136" t="s">
        <v>319</v>
      </c>
      <c r="G347" s="91" t="s">
        <v>259</v>
      </c>
      <c r="H347" s="22">
        <v>0</v>
      </c>
      <c r="I347" s="22">
        <v>165000</v>
      </c>
      <c r="J347" s="22">
        <v>165000</v>
      </c>
      <c r="K347" s="114" t="s">
        <v>78</v>
      </c>
      <c r="L347" s="39"/>
      <c r="M347" s="39"/>
      <c r="N347" s="39"/>
    </row>
    <row r="348" spans="1:14" ht="13.5">
      <c r="A348" s="44" t="s">
        <v>146</v>
      </c>
      <c r="B348" s="213">
        <v>124</v>
      </c>
      <c r="C348" s="45" t="s">
        <v>534</v>
      </c>
      <c r="D348" s="64" t="s">
        <v>362</v>
      </c>
      <c r="E348" s="136">
        <v>4221</v>
      </c>
      <c r="F348" s="136" t="s">
        <v>319</v>
      </c>
      <c r="G348" s="91" t="s">
        <v>259</v>
      </c>
      <c r="H348" s="22">
        <v>100000</v>
      </c>
      <c r="I348" s="22">
        <v>150000</v>
      </c>
      <c r="J348" s="22">
        <v>150000</v>
      </c>
      <c r="K348" s="114" t="s">
        <v>78</v>
      </c>
      <c r="L348" s="39"/>
      <c r="M348" s="39"/>
      <c r="N348" s="39"/>
    </row>
    <row r="349" spans="1:14" ht="13.5">
      <c r="A349" s="44" t="s">
        <v>146</v>
      </c>
      <c r="B349" s="213">
        <v>125</v>
      </c>
      <c r="C349" s="45" t="s">
        <v>746</v>
      </c>
      <c r="D349" s="46" t="s">
        <v>363</v>
      </c>
      <c r="E349" s="136">
        <v>4221</v>
      </c>
      <c r="F349" s="136" t="s">
        <v>318</v>
      </c>
      <c r="G349" s="91" t="s">
        <v>263</v>
      </c>
      <c r="H349" s="22">
        <v>150000</v>
      </c>
      <c r="I349" s="22">
        <v>200000</v>
      </c>
      <c r="J349" s="22">
        <v>200000</v>
      </c>
      <c r="K349" s="221" t="s">
        <v>846</v>
      </c>
      <c r="L349" s="39"/>
      <c r="M349" s="39"/>
      <c r="N349" s="39"/>
    </row>
    <row r="350" spans="1:11" s="224" customFormat="1" ht="27">
      <c r="A350" s="217" t="s">
        <v>146</v>
      </c>
      <c r="B350" s="213">
        <v>126</v>
      </c>
      <c r="C350" s="225" t="s">
        <v>746</v>
      </c>
      <c r="D350" s="193" t="s">
        <v>505</v>
      </c>
      <c r="E350" s="219">
        <v>4221</v>
      </c>
      <c r="F350" s="219" t="s">
        <v>318</v>
      </c>
      <c r="G350" s="154" t="s">
        <v>263</v>
      </c>
      <c r="H350" s="220">
        <v>110000</v>
      </c>
      <c r="I350" s="220">
        <v>40000</v>
      </c>
      <c r="J350" s="220">
        <v>40000</v>
      </c>
      <c r="K350" s="221" t="s">
        <v>846</v>
      </c>
    </row>
    <row r="351" spans="1:14" ht="13.5">
      <c r="A351" s="44" t="s">
        <v>146</v>
      </c>
      <c r="B351" s="213">
        <v>127</v>
      </c>
      <c r="C351" s="45" t="s">
        <v>535</v>
      </c>
      <c r="D351" s="46" t="s">
        <v>78</v>
      </c>
      <c r="E351" s="136">
        <v>4221</v>
      </c>
      <c r="F351" s="136" t="s">
        <v>319</v>
      </c>
      <c r="G351" s="91" t="s">
        <v>259</v>
      </c>
      <c r="H351" s="22">
        <v>30000</v>
      </c>
      <c r="I351" s="22">
        <v>30000</v>
      </c>
      <c r="J351" s="22">
        <v>30000</v>
      </c>
      <c r="K351" s="114" t="s">
        <v>78</v>
      </c>
      <c r="L351" s="39"/>
      <c r="M351" s="39"/>
      <c r="N351" s="39"/>
    </row>
    <row r="352" spans="1:14" ht="13.5">
      <c r="A352" s="44" t="s">
        <v>146</v>
      </c>
      <c r="B352" s="213">
        <v>128</v>
      </c>
      <c r="C352" s="45" t="s">
        <v>536</v>
      </c>
      <c r="D352" s="46" t="s">
        <v>537</v>
      </c>
      <c r="E352" s="136">
        <v>4227</v>
      </c>
      <c r="F352" s="136" t="s">
        <v>319</v>
      </c>
      <c r="G352" s="91" t="s">
        <v>259</v>
      </c>
      <c r="H352" s="22">
        <v>20000</v>
      </c>
      <c r="I352" s="22">
        <v>20000</v>
      </c>
      <c r="J352" s="22">
        <v>20000</v>
      </c>
      <c r="K352" s="114" t="s">
        <v>78</v>
      </c>
      <c r="L352" s="39"/>
      <c r="M352" s="39"/>
      <c r="N352" s="39"/>
    </row>
    <row r="353" spans="1:14" ht="13.5">
      <c r="A353" s="44" t="s">
        <v>146</v>
      </c>
      <c r="B353" s="213">
        <v>129</v>
      </c>
      <c r="C353" s="45" t="s">
        <v>536</v>
      </c>
      <c r="D353" s="46" t="s">
        <v>585</v>
      </c>
      <c r="E353" s="136">
        <v>4222</v>
      </c>
      <c r="F353" s="136" t="s">
        <v>319</v>
      </c>
      <c r="G353" s="91" t="s">
        <v>259</v>
      </c>
      <c r="H353" s="22">
        <v>40000</v>
      </c>
      <c r="I353" s="22">
        <v>40000</v>
      </c>
      <c r="J353" s="22">
        <v>40000</v>
      </c>
      <c r="K353" s="114" t="s">
        <v>78</v>
      </c>
      <c r="L353" s="39"/>
      <c r="M353" s="39"/>
      <c r="N353" s="39"/>
    </row>
    <row r="354" spans="1:14" ht="12.75" customHeight="1">
      <c r="A354" s="44" t="s">
        <v>146</v>
      </c>
      <c r="B354" s="213">
        <v>130</v>
      </c>
      <c r="C354" s="45" t="s">
        <v>73</v>
      </c>
      <c r="D354" s="46" t="s">
        <v>538</v>
      </c>
      <c r="E354" s="136">
        <v>4223</v>
      </c>
      <c r="F354" s="136" t="s">
        <v>319</v>
      </c>
      <c r="G354" s="91" t="s">
        <v>259</v>
      </c>
      <c r="H354" s="22">
        <v>50000</v>
      </c>
      <c r="I354" s="22">
        <v>50000</v>
      </c>
      <c r="J354" s="22">
        <v>50000</v>
      </c>
      <c r="K354" s="114" t="s">
        <v>78</v>
      </c>
      <c r="L354" s="39"/>
      <c r="M354" s="39"/>
      <c r="N354" s="39"/>
    </row>
    <row r="355" spans="1:14" ht="12.75" customHeight="1">
      <c r="A355" s="44" t="s">
        <v>146</v>
      </c>
      <c r="B355" s="213">
        <v>131</v>
      </c>
      <c r="C355" s="45" t="s">
        <v>748</v>
      </c>
      <c r="D355" s="46" t="s">
        <v>539</v>
      </c>
      <c r="E355" s="136">
        <v>4223</v>
      </c>
      <c r="F355" s="136" t="s">
        <v>319</v>
      </c>
      <c r="G355" s="91" t="s">
        <v>259</v>
      </c>
      <c r="H355" s="22">
        <v>20000</v>
      </c>
      <c r="I355" s="22">
        <v>20000</v>
      </c>
      <c r="J355" s="22">
        <v>20000</v>
      </c>
      <c r="K355" s="114" t="s">
        <v>78</v>
      </c>
      <c r="L355" s="39"/>
      <c r="M355" s="39"/>
      <c r="N355" s="39"/>
    </row>
    <row r="356" spans="1:14" ht="13.5">
      <c r="A356" s="44" t="s">
        <v>146</v>
      </c>
      <c r="B356" s="213">
        <v>132</v>
      </c>
      <c r="C356" s="109" t="s">
        <v>62</v>
      </c>
      <c r="D356" s="46" t="s">
        <v>747</v>
      </c>
      <c r="E356" s="136">
        <v>4123</v>
      </c>
      <c r="F356" s="136" t="s">
        <v>318</v>
      </c>
      <c r="G356" s="91" t="s">
        <v>263</v>
      </c>
      <c r="H356" s="22">
        <v>30000</v>
      </c>
      <c r="I356" s="22">
        <v>10000</v>
      </c>
      <c r="J356" s="22">
        <v>10000</v>
      </c>
      <c r="K356" s="114" t="s">
        <v>846</v>
      </c>
      <c r="L356" s="39"/>
      <c r="M356" s="39"/>
      <c r="N356" s="39"/>
    </row>
    <row r="357" spans="1:14" ht="13.5">
      <c r="A357" s="44" t="s">
        <v>146</v>
      </c>
      <c r="B357" s="213">
        <v>133</v>
      </c>
      <c r="C357" s="170" t="s">
        <v>630</v>
      </c>
      <c r="D357" s="170" t="s">
        <v>886</v>
      </c>
      <c r="E357" s="153">
        <v>4511</v>
      </c>
      <c r="F357" s="136" t="s">
        <v>319</v>
      </c>
      <c r="G357" s="91" t="s">
        <v>259</v>
      </c>
      <c r="H357" s="22">
        <v>100000</v>
      </c>
      <c r="I357" s="22">
        <v>400000</v>
      </c>
      <c r="J357" s="22">
        <v>400000</v>
      </c>
      <c r="K357" s="114" t="s">
        <v>78</v>
      </c>
      <c r="L357" s="39"/>
      <c r="M357" s="39"/>
      <c r="N357" s="39"/>
    </row>
    <row r="358" spans="1:14" ht="67.5">
      <c r="A358" s="43" t="s">
        <v>182</v>
      </c>
      <c r="B358" s="48" t="s">
        <v>78</v>
      </c>
      <c r="C358" s="47" t="s">
        <v>183</v>
      </c>
      <c r="D358" s="51" t="s">
        <v>78</v>
      </c>
      <c r="E358" s="72" t="s">
        <v>78</v>
      </c>
      <c r="F358" s="72"/>
      <c r="G358" s="102" t="s">
        <v>78</v>
      </c>
      <c r="H358" s="23" t="s">
        <v>78</v>
      </c>
      <c r="I358" s="23" t="s">
        <v>78</v>
      </c>
      <c r="J358" s="23" t="s">
        <v>78</v>
      </c>
      <c r="K358" s="137" t="s">
        <v>78</v>
      </c>
      <c r="L358" s="39"/>
      <c r="M358" s="39"/>
      <c r="N358" s="39"/>
    </row>
    <row r="359" spans="1:14" ht="40.5">
      <c r="A359" s="43" t="s">
        <v>184</v>
      </c>
      <c r="B359" s="48" t="s">
        <v>78</v>
      </c>
      <c r="C359" s="47" t="s">
        <v>186</v>
      </c>
      <c r="D359" s="163" t="s">
        <v>78</v>
      </c>
      <c r="E359" s="72" t="s">
        <v>78</v>
      </c>
      <c r="F359" s="72"/>
      <c r="G359" s="102" t="s">
        <v>78</v>
      </c>
      <c r="H359" s="23" t="s">
        <v>78</v>
      </c>
      <c r="I359" s="23" t="s">
        <v>78</v>
      </c>
      <c r="J359" s="23" t="s">
        <v>78</v>
      </c>
      <c r="K359" s="137" t="s">
        <v>78</v>
      </c>
      <c r="L359" s="39"/>
      <c r="M359" s="39"/>
      <c r="N359" s="39"/>
    </row>
    <row r="360" spans="1:14" ht="40.5">
      <c r="A360" s="43" t="s">
        <v>185</v>
      </c>
      <c r="B360" s="48" t="s">
        <v>78</v>
      </c>
      <c r="C360" s="47" t="s">
        <v>186</v>
      </c>
      <c r="D360" s="51" t="s">
        <v>78</v>
      </c>
      <c r="E360" s="72" t="s">
        <v>78</v>
      </c>
      <c r="F360" s="72"/>
      <c r="G360" s="102" t="s">
        <v>78</v>
      </c>
      <c r="H360" s="23" t="s">
        <v>78</v>
      </c>
      <c r="I360" s="23" t="s">
        <v>78</v>
      </c>
      <c r="J360" s="23" t="s">
        <v>78</v>
      </c>
      <c r="K360" s="137" t="s">
        <v>78</v>
      </c>
      <c r="L360" s="39"/>
      <c r="M360" s="39"/>
      <c r="N360" s="39"/>
    </row>
    <row r="361" spans="1:14" ht="13.5">
      <c r="A361" s="43" t="s">
        <v>185</v>
      </c>
      <c r="B361" s="48" t="s">
        <v>78</v>
      </c>
      <c r="C361" s="47" t="s">
        <v>331</v>
      </c>
      <c r="D361" s="51" t="s">
        <v>78</v>
      </c>
      <c r="E361" s="72" t="s">
        <v>78</v>
      </c>
      <c r="F361" s="72"/>
      <c r="G361" s="102" t="s">
        <v>78</v>
      </c>
      <c r="H361" s="23">
        <f>SUM(H362:H365)</f>
        <v>32000</v>
      </c>
      <c r="I361" s="23">
        <f>SUM(I362:I365)</f>
        <v>34000</v>
      </c>
      <c r="J361" s="23">
        <f>SUM(J362:J365)</f>
        <v>34000</v>
      </c>
      <c r="K361" s="137" t="s">
        <v>309</v>
      </c>
      <c r="L361" s="39"/>
      <c r="M361" s="39"/>
      <c r="N361" s="39"/>
    </row>
    <row r="362" spans="1:14" ht="13.5">
      <c r="A362" s="44" t="s">
        <v>185</v>
      </c>
      <c r="B362" s="213">
        <v>1</v>
      </c>
      <c r="C362" s="45" t="s">
        <v>743</v>
      </c>
      <c r="D362" s="45" t="s">
        <v>187</v>
      </c>
      <c r="E362" s="136">
        <v>3294</v>
      </c>
      <c r="F362" s="136" t="s">
        <v>316</v>
      </c>
      <c r="G362" s="91" t="s">
        <v>260</v>
      </c>
      <c r="H362" s="22">
        <v>7000</v>
      </c>
      <c r="I362" s="22">
        <v>7000</v>
      </c>
      <c r="J362" s="22">
        <v>7000</v>
      </c>
      <c r="K362" s="114" t="s">
        <v>99</v>
      </c>
      <c r="L362" s="39"/>
      <c r="M362" s="39"/>
      <c r="N362" s="39"/>
    </row>
    <row r="363" spans="1:14" ht="13.5">
      <c r="A363" s="44" t="s">
        <v>185</v>
      </c>
      <c r="B363" s="213">
        <v>2</v>
      </c>
      <c r="C363" s="45" t="s">
        <v>148</v>
      </c>
      <c r="D363" s="46" t="s">
        <v>749</v>
      </c>
      <c r="E363" s="136">
        <v>3213</v>
      </c>
      <c r="F363" s="136" t="s">
        <v>316</v>
      </c>
      <c r="G363" s="91" t="s">
        <v>260</v>
      </c>
      <c r="H363" s="22">
        <v>7000</v>
      </c>
      <c r="I363" s="22">
        <v>7000</v>
      </c>
      <c r="J363" s="22">
        <v>7000</v>
      </c>
      <c r="K363" s="114" t="s">
        <v>99</v>
      </c>
      <c r="L363" s="39"/>
      <c r="M363" s="39"/>
      <c r="N363" s="39"/>
    </row>
    <row r="364" spans="1:14" ht="13.5">
      <c r="A364" s="44" t="s">
        <v>185</v>
      </c>
      <c r="B364" s="213">
        <v>3</v>
      </c>
      <c r="C364" s="45" t="s">
        <v>188</v>
      </c>
      <c r="D364" s="46" t="s">
        <v>101</v>
      </c>
      <c r="E364" s="136">
        <v>3241</v>
      </c>
      <c r="F364" s="136" t="s">
        <v>316</v>
      </c>
      <c r="G364" s="91" t="s">
        <v>260</v>
      </c>
      <c r="H364" s="22">
        <v>9000</v>
      </c>
      <c r="I364" s="22">
        <v>9000</v>
      </c>
      <c r="J364" s="22">
        <v>9000</v>
      </c>
      <c r="K364" s="114" t="s">
        <v>99</v>
      </c>
      <c r="L364" s="39"/>
      <c r="M364" s="39"/>
      <c r="N364" s="39"/>
    </row>
    <row r="365" spans="1:14" ht="13.5">
      <c r="A365" s="44" t="s">
        <v>185</v>
      </c>
      <c r="B365" s="213">
        <v>4</v>
      </c>
      <c r="C365" s="45" t="s">
        <v>189</v>
      </c>
      <c r="D365" s="46" t="s">
        <v>98</v>
      </c>
      <c r="E365" s="136">
        <v>3211</v>
      </c>
      <c r="F365" s="136" t="s">
        <v>316</v>
      </c>
      <c r="G365" s="91" t="s">
        <v>260</v>
      </c>
      <c r="H365" s="22">
        <v>9000</v>
      </c>
      <c r="I365" s="22">
        <v>11000</v>
      </c>
      <c r="J365" s="22">
        <v>11000</v>
      </c>
      <c r="K365" s="114" t="s">
        <v>99</v>
      </c>
      <c r="L365" s="39"/>
      <c r="M365" s="39"/>
      <c r="N365" s="39"/>
    </row>
    <row r="366" spans="1:14" ht="27">
      <c r="A366" s="43" t="s">
        <v>185</v>
      </c>
      <c r="B366" s="48" t="s">
        <v>78</v>
      </c>
      <c r="C366" s="47" t="s">
        <v>190</v>
      </c>
      <c r="D366" s="51" t="s">
        <v>78</v>
      </c>
      <c r="E366" s="72" t="s">
        <v>78</v>
      </c>
      <c r="F366" s="72"/>
      <c r="G366" s="102" t="s">
        <v>78</v>
      </c>
      <c r="H366" s="23">
        <f>SUM(H367:H370)</f>
        <v>42000</v>
      </c>
      <c r="I366" s="23">
        <f>SUM(I367:I370)</f>
        <v>42000</v>
      </c>
      <c r="J366" s="23">
        <f>SUM(J367:J370)</f>
        <v>42000</v>
      </c>
      <c r="K366" s="137" t="s">
        <v>309</v>
      </c>
      <c r="L366" s="39"/>
      <c r="M366" s="39"/>
      <c r="N366" s="39"/>
    </row>
    <row r="367" spans="1:14" ht="13.5">
      <c r="A367" s="44" t="s">
        <v>185</v>
      </c>
      <c r="B367" s="213">
        <v>5</v>
      </c>
      <c r="C367" s="45" t="s">
        <v>148</v>
      </c>
      <c r="D367" s="45" t="s">
        <v>148</v>
      </c>
      <c r="E367" s="136">
        <v>3213</v>
      </c>
      <c r="F367" s="136" t="s">
        <v>316</v>
      </c>
      <c r="G367" s="91" t="s">
        <v>260</v>
      </c>
      <c r="H367" s="22">
        <v>2000</v>
      </c>
      <c r="I367" s="22">
        <v>2000</v>
      </c>
      <c r="J367" s="22">
        <v>2000</v>
      </c>
      <c r="K367" s="114" t="s">
        <v>99</v>
      </c>
      <c r="L367" s="39"/>
      <c r="M367" s="39"/>
      <c r="N367" s="39"/>
    </row>
    <row r="368" spans="1:14" ht="13.5">
      <c r="A368" s="44" t="s">
        <v>185</v>
      </c>
      <c r="B368" s="213">
        <v>6</v>
      </c>
      <c r="C368" s="45" t="s">
        <v>33</v>
      </c>
      <c r="D368" s="46" t="s">
        <v>901</v>
      </c>
      <c r="E368" s="136">
        <v>3241</v>
      </c>
      <c r="F368" s="136" t="s">
        <v>316</v>
      </c>
      <c r="G368" s="91" t="s">
        <v>260</v>
      </c>
      <c r="H368" s="22">
        <v>12000</v>
      </c>
      <c r="I368" s="22">
        <v>12000</v>
      </c>
      <c r="J368" s="22">
        <v>12000</v>
      </c>
      <c r="K368" s="114" t="s">
        <v>99</v>
      </c>
      <c r="L368" s="39"/>
      <c r="M368" s="39"/>
      <c r="N368" s="39"/>
    </row>
    <row r="369" spans="1:14" ht="13.5">
      <c r="A369" s="44" t="s">
        <v>185</v>
      </c>
      <c r="B369" s="213">
        <v>7</v>
      </c>
      <c r="C369" s="45" t="s">
        <v>666</v>
      </c>
      <c r="D369" s="46" t="s">
        <v>902</v>
      </c>
      <c r="E369" s="136">
        <v>3211</v>
      </c>
      <c r="F369" s="136" t="s">
        <v>316</v>
      </c>
      <c r="G369" s="91" t="s">
        <v>260</v>
      </c>
      <c r="H369" s="22">
        <v>25000</v>
      </c>
      <c r="I369" s="22">
        <v>25000</v>
      </c>
      <c r="J369" s="22">
        <v>25000</v>
      </c>
      <c r="K369" s="114" t="s">
        <v>99</v>
      </c>
      <c r="L369" s="39"/>
      <c r="M369" s="39"/>
      <c r="N369" s="39"/>
    </row>
    <row r="370" spans="1:11" s="224" customFormat="1" ht="27">
      <c r="A370" s="217" t="s">
        <v>185</v>
      </c>
      <c r="B370" s="218">
        <v>8</v>
      </c>
      <c r="C370" s="253" t="s">
        <v>750</v>
      </c>
      <c r="D370" s="193" t="s">
        <v>751</v>
      </c>
      <c r="E370" s="266">
        <v>3237</v>
      </c>
      <c r="F370" s="219" t="s">
        <v>316</v>
      </c>
      <c r="G370" s="154" t="s">
        <v>260</v>
      </c>
      <c r="H370" s="220">
        <v>3000</v>
      </c>
      <c r="I370" s="220">
        <v>3000</v>
      </c>
      <c r="J370" s="220">
        <v>3000</v>
      </c>
      <c r="K370" s="221" t="s">
        <v>99</v>
      </c>
    </row>
    <row r="371" spans="1:14" ht="54">
      <c r="A371" s="28" t="s">
        <v>191</v>
      </c>
      <c r="B371" s="48" t="s">
        <v>78</v>
      </c>
      <c r="C371" s="29" t="s">
        <v>192</v>
      </c>
      <c r="D371" s="163" t="s">
        <v>78</v>
      </c>
      <c r="E371" s="72" t="s">
        <v>78</v>
      </c>
      <c r="F371" s="72"/>
      <c r="G371" s="102" t="s">
        <v>78</v>
      </c>
      <c r="H371" s="23" t="s">
        <v>78</v>
      </c>
      <c r="I371" s="23" t="s">
        <v>78</v>
      </c>
      <c r="J371" s="23" t="s">
        <v>78</v>
      </c>
      <c r="K371" s="137" t="s">
        <v>78</v>
      </c>
      <c r="L371" s="39"/>
      <c r="M371" s="39"/>
      <c r="N371" s="39"/>
    </row>
    <row r="372" spans="1:14" ht="54">
      <c r="A372" s="28" t="s">
        <v>193</v>
      </c>
      <c r="B372" s="48" t="s">
        <v>78</v>
      </c>
      <c r="C372" s="29" t="s">
        <v>192</v>
      </c>
      <c r="D372" s="163" t="s">
        <v>78</v>
      </c>
      <c r="E372" s="72" t="s">
        <v>78</v>
      </c>
      <c r="F372" s="72"/>
      <c r="G372" s="102" t="s">
        <v>78</v>
      </c>
      <c r="H372" s="23">
        <f>SUM(H373:H378)</f>
        <v>22000</v>
      </c>
      <c r="I372" s="23">
        <f>SUM(I373:I378)</f>
        <v>22000</v>
      </c>
      <c r="J372" s="23">
        <f>SUM(J373:J378)</f>
        <v>22000</v>
      </c>
      <c r="K372" s="137" t="s">
        <v>309</v>
      </c>
      <c r="L372" s="39"/>
      <c r="M372" s="39"/>
      <c r="N372" s="39"/>
    </row>
    <row r="373" spans="1:11" s="224" customFormat="1" ht="27">
      <c r="A373" s="244" t="s">
        <v>193</v>
      </c>
      <c r="B373" s="218">
        <v>1</v>
      </c>
      <c r="C373" s="225" t="s">
        <v>666</v>
      </c>
      <c r="D373" s="193" t="s">
        <v>905</v>
      </c>
      <c r="E373" s="219">
        <v>3211</v>
      </c>
      <c r="F373" s="219" t="s">
        <v>316</v>
      </c>
      <c r="G373" s="154" t="s">
        <v>260</v>
      </c>
      <c r="H373" s="265">
        <v>1000</v>
      </c>
      <c r="I373" s="265">
        <v>1000</v>
      </c>
      <c r="J373" s="265">
        <v>1000</v>
      </c>
      <c r="K373" s="221" t="s">
        <v>99</v>
      </c>
    </row>
    <row r="374" spans="1:11" s="224" customFormat="1" ht="27">
      <c r="A374" s="244" t="s">
        <v>193</v>
      </c>
      <c r="B374" s="218">
        <v>2</v>
      </c>
      <c r="C374" s="225" t="s">
        <v>33</v>
      </c>
      <c r="D374" s="193" t="s">
        <v>906</v>
      </c>
      <c r="E374" s="219">
        <v>3241</v>
      </c>
      <c r="F374" s="219" t="s">
        <v>316</v>
      </c>
      <c r="G374" s="154" t="s">
        <v>260</v>
      </c>
      <c r="H374" s="265">
        <v>2000</v>
      </c>
      <c r="I374" s="265">
        <v>2000</v>
      </c>
      <c r="J374" s="265">
        <v>2000</v>
      </c>
      <c r="K374" s="221" t="s">
        <v>99</v>
      </c>
    </row>
    <row r="375" spans="1:11" s="224" customFormat="1" ht="27">
      <c r="A375" s="244" t="s">
        <v>193</v>
      </c>
      <c r="B375" s="218">
        <v>3</v>
      </c>
      <c r="C375" s="225" t="s">
        <v>666</v>
      </c>
      <c r="D375" s="225" t="s">
        <v>904</v>
      </c>
      <c r="E375" s="219">
        <v>3211</v>
      </c>
      <c r="F375" s="219" t="s">
        <v>316</v>
      </c>
      <c r="G375" s="154" t="s">
        <v>260</v>
      </c>
      <c r="H375" s="220">
        <v>1000</v>
      </c>
      <c r="I375" s="220">
        <v>1000</v>
      </c>
      <c r="J375" s="220">
        <v>1000</v>
      </c>
      <c r="K375" s="221" t="s">
        <v>99</v>
      </c>
    </row>
    <row r="376" spans="1:11" s="224" customFormat="1" ht="27">
      <c r="A376" s="244" t="s">
        <v>193</v>
      </c>
      <c r="B376" s="218">
        <v>4</v>
      </c>
      <c r="C376" s="225" t="s">
        <v>33</v>
      </c>
      <c r="D376" s="225" t="s">
        <v>752</v>
      </c>
      <c r="E376" s="219">
        <v>3241</v>
      </c>
      <c r="F376" s="219" t="s">
        <v>316</v>
      </c>
      <c r="G376" s="154" t="s">
        <v>260</v>
      </c>
      <c r="H376" s="220">
        <v>2000</v>
      </c>
      <c r="I376" s="220">
        <v>2000</v>
      </c>
      <c r="J376" s="220">
        <v>2000</v>
      </c>
      <c r="K376" s="221" t="s">
        <v>99</v>
      </c>
    </row>
    <row r="377" spans="1:11" s="224" customFormat="1" ht="27">
      <c r="A377" s="244" t="s">
        <v>193</v>
      </c>
      <c r="B377" s="218">
        <v>5</v>
      </c>
      <c r="C377" s="225" t="s">
        <v>36</v>
      </c>
      <c r="D377" s="225" t="s">
        <v>78</v>
      </c>
      <c r="E377" s="219">
        <v>3293</v>
      </c>
      <c r="F377" s="219" t="s">
        <v>316</v>
      </c>
      <c r="G377" s="154" t="s">
        <v>260</v>
      </c>
      <c r="H377" s="220">
        <v>10000</v>
      </c>
      <c r="I377" s="220">
        <v>10000</v>
      </c>
      <c r="J377" s="220">
        <v>10000</v>
      </c>
      <c r="K377" s="221" t="s">
        <v>99</v>
      </c>
    </row>
    <row r="378" spans="1:11" s="224" customFormat="1" ht="27">
      <c r="A378" s="244" t="s">
        <v>193</v>
      </c>
      <c r="B378" s="218">
        <v>6</v>
      </c>
      <c r="C378" s="49" t="s">
        <v>561</v>
      </c>
      <c r="D378" s="225" t="s">
        <v>78</v>
      </c>
      <c r="E378" s="219">
        <v>3291</v>
      </c>
      <c r="F378" s="219" t="s">
        <v>316</v>
      </c>
      <c r="G378" s="154" t="s">
        <v>260</v>
      </c>
      <c r="H378" s="220">
        <v>6000</v>
      </c>
      <c r="I378" s="220">
        <v>6000</v>
      </c>
      <c r="J378" s="220">
        <v>6000</v>
      </c>
      <c r="K378" s="221" t="s">
        <v>99</v>
      </c>
    </row>
    <row r="379" spans="1:14" ht="27">
      <c r="A379" s="74" t="s">
        <v>194</v>
      </c>
      <c r="B379" s="48" t="s">
        <v>78</v>
      </c>
      <c r="C379" s="50" t="s">
        <v>195</v>
      </c>
      <c r="D379" s="51" t="s">
        <v>78</v>
      </c>
      <c r="E379" s="72" t="s">
        <v>78</v>
      </c>
      <c r="F379" s="72"/>
      <c r="G379" s="102" t="s">
        <v>78</v>
      </c>
      <c r="H379" s="23" t="s">
        <v>78</v>
      </c>
      <c r="I379" s="23" t="s">
        <v>78</v>
      </c>
      <c r="J379" s="23" t="s">
        <v>78</v>
      </c>
      <c r="K379" s="137" t="s">
        <v>78</v>
      </c>
      <c r="L379" s="39"/>
      <c r="M379" s="39"/>
      <c r="N379" s="39"/>
    </row>
    <row r="380" spans="1:14" ht="13.5">
      <c r="A380" s="74" t="s">
        <v>196</v>
      </c>
      <c r="B380" s="48" t="s">
        <v>78</v>
      </c>
      <c r="C380" s="50" t="s">
        <v>197</v>
      </c>
      <c r="D380" s="51" t="s">
        <v>78</v>
      </c>
      <c r="E380" s="72" t="s">
        <v>78</v>
      </c>
      <c r="F380" s="72"/>
      <c r="G380" s="102" t="s">
        <v>78</v>
      </c>
      <c r="H380" s="23" t="s">
        <v>78</v>
      </c>
      <c r="I380" s="23" t="s">
        <v>78</v>
      </c>
      <c r="J380" s="23" t="s">
        <v>78</v>
      </c>
      <c r="K380" s="137" t="s">
        <v>78</v>
      </c>
      <c r="L380" s="39"/>
      <c r="M380" s="39"/>
      <c r="N380" s="39"/>
    </row>
    <row r="381" spans="1:14" ht="27">
      <c r="A381" s="74" t="s">
        <v>198</v>
      </c>
      <c r="B381" s="48" t="s">
        <v>78</v>
      </c>
      <c r="C381" s="50" t="s">
        <v>555</v>
      </c>
      <c r="D381" s="51" t="s">
        <v>78</v>
      </c>
      <c r="E381" s="72" t="s">
        <v>78</v>
      </c>
      <c r="F381" s="72"/>
      <c r="G381" s="102" t="s">
        <v>78</v>
      </c>
      <c r="H381" s="125">
        <f>SUM(H382:H384)</f>
        <v>450000</v>
      </c>
      <c r="I381" s="125">
        <f>SUM(I382:I384)</f>
        <v>475000</v>
      </c>
      <c r="J381" s="125">
        <f>SUM(J382:J384)</f>
        <v>475000</v>
      </c>
      <c r="K381" s="137" t="s">
        <v>309</v>
      </c>
      <c r="L381" s="39"/>
      <c r="M381" s="39"/>
      <c r="N381" s="39"/>
    </row>
    <row r="382" spans="1:11" s="224" customFormat="1" ht="27">
      <c r="A382" s="244" t="s">
        <v>198</v>
      </c>
      <c r="B382" s="218">
        <v>1</v>
      </c>
      <c r="C382" s="166" t="s">
        <v>32</v>
      </c>
      <c r="D382" s="269" t="s">
        <v>753</v>
      </c>
      <c r="E382" s="219">
        <v>3239</v>
      </c>
      <c r="F382" s="219" t="s">
        <v>322</v>
      </c>
      <c r="G382" s="154" t="s">
        <v>262</v>
      </c>
      <c r="H382" s="245">
        <v>200000</v>
      </c>
      <c r="I382" s="245">
        <v>210000</v>
      </c>
      <c r="J382" s="245">
        <v>210000</v>
      </c>
      <c r="K382" s="221" t="s">
        <v>199</v>
      </c>
    </row>
    <row r="383" spans="1:11" s="224" customFormat="1" ht="27">
      <c r="A383" s="244" t="s">
        <v>198</v>
      </c>
      <c r="B383" s="218">
        <v>2</v>
      </c>
      <c r="C383" s="193" t="s">
        <v>30</v>
      </c>
      <c r="D383" s="193" t="s">
        <v>754</v>
      </c>
      <c r="E383" s="219">
        <v>3237</v>
      </c>
      <c r="F383" s="219" t="s">
        <v>322</v>
      </c>
      <c r="G383" s="154" t="s">
        <v>262</v>
      </c>
      <c r="H383" s="245">
        <v>120000</v>
      </c>
      <c r="I383" s="245">
        <v>135000</v>
      </c>
      <c r="J383" s="245">
        <v>135000</v>
      </c>
      <c r="K383" s="221" t="s">
        <v>199</v>
      </c>
    </row>
    <row r="384" spans="1:11" s="224" customFormat="1" ht="27">
      <c r="A384" s="244" t="s">
        <v>198</v>
      </c>
      <c r="B384" s="218">
        <v>3</v>
      </c>
      <c r="C384" s="193" t="s">
        <v>24</v>
      </c>
      <c r="D384" s="193" t="s">
        <v>755</v>
      </c>
      <c r="E384" s="219">
        <v>3231</v>
      </c>
      <c r="F384" s="219" t="s">
        <v>322</v>
      </c>
      <c r="G384" s="154" t="s">
        <v>262</v>
      </c>
      <c r="H384" s="245">
        <v>130000</v>
      </c>
      <c r="I384" s="245">
        <v>130000</v>
      </c>
      <c r="J384" s="245">
        <v>130000</v>
      </c>
      <c r="K384" s="221" t="s">
        <v>199</v>
      </c>
    </row>
    <row r="385" spans="1:14" ht="27">
      <c r="A385" s="74" t="s">
        <v>200</v>
      </c>
      <c r="B385" s="48" t="s">
        <v>78</v>
      </c>
      <c r="C385" s="47" t="s">
        <v>201</v>
      </c>
      <c r="D385" s="51" t="s">
        <v>78</v>
      </c>
      <c r="E385" s="72" t="s">
        <v>78</v>
      </c>
      <c r="F385" s="72"/>
      <c r="G385" s="102" t="s">
        <v>78</v>
      </c>
      <c r="H385" s="125">
        <f>SUM(H386:H392)</f>
        <v>84000</v>
      </c>
      <c r="I385" s="125">
        <f>SUM(I386:I392)</f>
        <v>40000</v>
      </c>
      <c r="J385" s="125">
        <f>SUM(J386:J392)</f>
        <v>34000</v>
      </c>
      <c r="K385" s="137" t="s">
        <v>309</v>
      </c>
      <c r="L385" s="39"/>
      <c r="M385" s="39"/>
      <c r="N385" s="39"/>
    </row>
    <row r="386" spans="1:11" s="224" customFormat="1" ht="27">
      <c r="A386" s="244" t="s">
        <v>200</v>
      </c>
      <c r="B386" s="218">
        <v>1</v>
      </c>
      <c r="C386" s="225" t="s">
        <v>26</v>
      </c>
      <c r="D386" s="193" t="s">
        <v>756</v>
      </c>
      <c r="E386" s="219">
        <v>3233</v>
      </c>
      <c r="F386" s="219" t="s">
        <v>322</v>
      </c>
      <c r="G386" s="154" t="s">
        <v>262</v>
      </c>
      <c r="H386" s="246">
        <v>33000</v>
      </c>
      <c r="I386" s="246">
        <v>33000</v>
      </c>
      <c r="J386" s="246">
        <v>33000</v>
      </c>
      <c r="K386" s="221" t="s">
        <v>199</v>
      </c>
    </row>
    <row r="387" spans="1:11" s="224" customFormat="1" ht="27">
      <c r="A387" s="247" t="s">
        <v>200</v>
      </c>
      <c r="B387" s="218">
        <v>2</v>
      </c>
      <c r="C387" s="225" t="s">
        <v>666</v>
      </c>
      <c r="D387" s="166" t="s">
        <v>202</v>
      </c>
      <c r="E387" s="219">
        <v>3211</v>
      </c>
      <c r="F387" s="219" t="s">
        <v>322</v>
      </c>
      <c r="G387" s="154" t="s">
        <v>262</v>
      </c>
      <c r="H387" s="246">
        <v>1000</v>
      </c>
      <c r="I387" s="246">
        <v>1000</v>
      </c>
      <c r="J387" s="246">
        <v>1000</v>
      </c>
      <c r="K387" s="221" t="s">
        <v>199</v>
      </c>
    </row>
    <row r="388" spans="1:11" s="224" customFormat="1" ht="27">
      <c r="A388" s="247" t="s">
        <v>200</v>
      </c>
      <c r="B388" s="218">
        <v>3</v>
      </c>
      <c r="C388" s="166" t="s">
        <v>26</v>
      </c>
      <c r="D388" s="166" t="s">
        <v>757</v>
      </c>
      <c r="E388" s="219">
        <v>3233</v>
      </c>
      <c r="F388" s="219" t="s">
        <v>322</v>
      </c>
      <c r="G388" s="154" t="s">
        <v>262</v>
      </c>
      <c r="H388" s="246">
        <v>0</v>
      </c>
      <c r="I388" s="246">
        <v>3000</v>
      </c>
      <c r="J388" s="246">
        <v>0</v>
      </c>
      <c r="K388" s="221" t="s">
        <v>199</v>
      </c>
    </row>
    <row r="389" spans="1:11" s="224" customFormat="1" ht="27">
      <c r="A389" s="247" t="s">
        <v>200</v>
      </c>
      <c r="B389" s="218">
        <v>4</v>
      </c>
      <c r="C389" s="225" t="s">
        <v>28</v>
      </c>
      <c r="D389" s="166" t="s">
        <v>758</v>
      </c>
      <c r="E389" s="219">
        <v>3235</v>
      </c>
      <c r="F389" s="219" t="s">
        <v>322</v>
      </c>
      <c r="G389" s="154" t="s">
        <v>262</v>
      </c>
      <c r="H389" s="246">
        <v>0</v>
      </c>
      <c r="I389" s="246">
        <v>1000</v>
      </c>
      <c r="J389" s="246">
        <v>0</v>
      </c>
      <c r="K389" s="221" t="s">
        <v>199</v>
      </c>
    </row>
    <row r="390" spans="1:11" s="224" customFormat="1" ht="27">
      <c r="A390" s="247" t="s">
        <v>200</v>
      </c>
      <c r="B390" s="218">
        <v>5</v>
      </c>
      <c r="C390" s="166" t="s">
        <v>30</v>
      </c>
      <c r="D390" s="166" t="s">
        <v>759</v>
      </c>
      <c r="E390" s="219">
        <v>3237</v>
      </c>
      <c r="F390" s="219" t="s">
        <v>322</v>
      </c>
      <c r="G390" s="154" t="s">
        <v>262</v>
      </c>
      <c r="H390" s="246">
        <v>0</v>
      </c>
      <c r="I390" s="246">
        <v>1000</v>
      </c>
      <c r="J390" s="246">
        <v>0</v>
      </c>
      <c r="K390" s="221" t="s">
        <v>199</v>
      </c>
    </row>
    <row r="391" spans="1:11" s="224" customFormat="1" ht="27">
      <c r="A391" s="247" t="s">
        <v>200</v>
      </c>
      <c r="B391" s="218">
        <v>6</v>
      </c>
      <c r="C391" s="166" t="s">
        <v>36</v>
      </c>
      <c r="D391" s="166" t="s">
        <v>760</v>
      </c>
      <c r="E391" s="219">
        <v>3293</v>
      </c>
      <c r="F391" s="219" t="s">
        <v>322</v>
      </c>
      <c r="G391" s="154" t="s">
        <v>262</v>
      </c>
      <c r="H391" s="246">
        <v>0</v>
      </c>
      <c r="I391" s="246">
        <v>1000</v>
      </c>
      <c r="J391" s="246">
        <v>0</v>
      </c>
      <c r="K391" s="221" t="s">
        <v>199</v>
      </c>
    </row>
    <row r="392" spans="1:11" s="224" customFormat="1" ht="27">
      <c r="A392" s="247" t="s">
        <v>200</v>
      </c>
      <c r="B392" s="218">
        <v>7</v>
      </c>
      <c r="C392" s="166" t="s">
        <v>44</v>
      </c>
      <c r="D392" s="166" t="s">
        <v>576</v>
      </c>
      <c r="E392" s="219">
        <v>4221</v>
      </c>
      <c r="F392" s="219" t="s">
        <v>322</v>
      </c>
      <c r="G392" s="154" t="s">
        <v>262</v>
      </c>
      <c r="H392" s="246">
        <v>50000</v>
      </c>
      <c r="I392" s="246">
        <v>0</v>
      </c>
      <c r="J392" s="246">
        <v>0</v>
      </c>
      <c r="K392" s="221" t="s">
        <v>199</v>
      </c>
    </row>
    <row r="393" spans="1:14" ht="27">
      <c r="A393" s="28" t="s">
        <v>203</v>
      </c>
      <c r="B393" s="48" t="s">
        <v>78</v>
      </c>
      <c r="C393" s="47" t="s">
        <v>204</v>
      </c>
      <c r="D393" s="108" t="s">
        <v>78</v>
      </c>
      <c r="E393" s="72" t="s">
        <v>78</v>
      </c>
      <c r="F393" s="72"/>
      <c r="G393" s="102" t="s">
        <v>78</v>
      </c>
      <c r="H393" s="23">
        <f>SUM(H394:H407)</f>
        <v>343500</v>
      </c>
      <c r="I393" s="23">
        <f>SUM(I394:I407)</f>
        <v>113500</v>
      </c>
      <c r="J393" s="23">
        <f>SUM(J394:J407)</f>
        <v>113500</v>
      </c>
      <c r="K393" s="137" t="s">
        <v>309</v>
      </c>
      <c r="L393" s="39"/>
      <c r="M393" s="39"/>
      <c r="N393" s="39"/>
    </row>
    <row r="394" spans="1:11" s="224" customFormat="1" ht="27">
      <c r="A394" s="247" t="s">
        <v>203</v>
      </c>
      <c r="B394" s="218">
        <v>1</v>
      </c>
      <c r="C394" s="225" t="s">
        <v>26</v>
      </c>
      <c r="D394" s="166" t="s">
        <v>761</v>
      </c>
      <c r="E394" s="219">
        <v>3233</v>
      </c>
      <c r="F394" s="219" t="s">
        <v>322</v>
      </c>
      <c r="G394" s="154" t="s">
        <v>262</v>
      </c>
      <c r="H394" s="232">
        <v>200000</v>
      </c>
      <c r="I394" s="232">
        <v>20000</v>
      </c>
      <c r="J394" s="232">
        <v>20000</v>
      </c>
      <c r="K394" s="221" t="s">
        <v>199</v>
      </c>
    </row>
    <row r="395" spans="1:11" s="224" customFormat="1" ht="43.5" customHeight="1">
      <c r="A395" s="247" t="s">
        <v>203</v>
      </c>
      <c r="B395" s="218">
        <v>2</v>
      </c>
      <c r="C395" s="225" t="s">
        <v>28</v>
      </c>
      <c r="D395" s="166" t="s">
        <v>762</v>
      </c>
      <c r="E395" s="219">
        <v>3235</v>
      </c>
      <c r="F395" s="219" t="s">
        <v>322</v>
      </c>
      <c r="G395" s="154" t="s">
        <v>262</v>
      </c>
      <c r="H395" s="220">
        <v>50000</v>
      </c>
      <c r="I395" s="220">
        <v>25000</v>
      </c>
      <c r="J395" s="220">
        <v>25000</v>
      </c>
      <c r="K395" s="221" t="s">
        <v>199</v>
      </c>
    </row>
    <row r="396" spans="1:11" s="224" customFormat="1" ht="27">
      <c r="A396" s="247" t="s">
        <v>203</v>
      </c>
      <c r="B396" s="218">
        <v>3</v>
      </c>
      <c r="C396" s="225" t="s">
        <v>32</v>
      </c>
      <c r="D396" s="225" t="s">
        <v>763</v>
      </c>
      <c r="E396" s="242">
        <v>3239</v>
      </c>
      <c r="F396" s="219" t="s">
        <v>322</v>
      </c>
      <c r="G396" s="154" t="s">
        <v>262</v>
      </c>
      <c r="H396" s="220">
        <v>2000</v>
      </c>
      <c r="I396" s="220">
        <v>2000</v>
      </c>
      <c r="J396" s="220">
        <v>2000</v>
      </c>
      <c r="K396" s="221" t="s">
        <v>199</v>
      </c>
    </row>
    <row r="397" spans="1:11" s="224" customFormat="1" ht="27">
      <c r="A397" s="247" t="s">
        <v>203</v>
      </c>
      <c r="B397" s="218">
        <v>4</v>
      </c>
      <c r="C397" s="225" t="s">
        <v>28</v>
      </c>
      <c r="D397" s="193" t="s">
        <v>851</v>
      </c>
      <c r="E397" s="219">
        <v>3235</v>
      </c>
      <c r="F397" s="219" t="s">
        <v>322</v>
      </c>
      <c r="G397" s="154" t="s">
        <v>262</v>
      </c>
      <c r="H397" s="220">
        <v>30000</v>
      </c>
      <c r="I397" s="220">
        <v>30000</v>
      </c>
      <c r="J397" s="220">
        <v>30000</v>
      </c>
      <c r="K397" s="221" t="s">
        <v>199</v>
      </c>
    </row>
    <row r="398" spans="1:11" s="224" customFormat="1" ht="27">
      <c r="A398" s="247" t="s">
        <v>203</v>
      </c>
      <c r="B398" s="218">
        <v>5</v>
      </c>
      <c r="C398" s="231" t="s">
        <v>32</v>
      </c>
      <c r="D398" s="166" t="s">
        <v>852</v>
      </c>
      <c r="E398" s="219">
        <v>3239</v>
      </c>
      <c r="F398" s="219" t="s">
        <v>322</v>
      </c>
      <c r="G398" s="154" t="s">
        <v>262</v>
      </c>
      <c r="H398" s="220">
        <v>2000</v>
      </c>
      <c r="I398" s="220">
        <v>2000</v>
      </c>
      <c r="J398" s="220">
        <v>2000</v>
      </c>
      <c r="K398" s="221" t="s">
        <v>199</v>
      </c>
    </row>
    <row r="399" spans="1:11" s="224" customFormat="1" ht="27">
      <c r="A399" s="247" t="s">
        <v>203</v>
      </c>
      <c r="B399" s="218">
        <v>6</v>
      </c>
      <c r="C399" s="231" t="s">
        <v>32</v>
      </c>
      <c r="D399" s="193" t="s">
        <v>764</v>
      </c>
      <c r="E399" s="219">
        <v>3239</v>
      </c>
      <c r="F399" s="219" t="s">
        <v>322</v>
      </c>
      <c r="G399" s="154" t="s">
        <v>262</v>
      </c>
      <c r="H399" s="220">
        <v>7000</v>
      </c>
      <c r="I399" s="220">
        <v>7000</v>
      </c>
      <c r="J399" s="220">
        <v>7000</v>
      </c>
      <c r="K399" s="221" t="s">
        <v>199</v>
      </c>
    </row>
    <row r="400" spans="1:11" s="224" customFormat="1" ht="27">
      <c r="A400" s="247" t="s">
        <v>203</v>
      </c>
      <c r="B400" s="218">
        <v>7</v>
      </c>
      <c r="C400" s="225" t="s">
        <v>28</v>
      </c>
      <c r="D400" s="193" t="s">
        <v>853</v>
      </c>
      <c r="E400" s="219">
        <v>3235</v>
      </c>
      <c r="F400" s="219"/>
      <c r="G400" s="154" t="s">
        <v>262</v>
      </c>
      <c r="H400" s="220">
        <v>20000</v>
      </c>
      <c r="I400" s="220">
        <v>0</v>
      </c>
      <c r="J400" s="220">
        <v>0</v>
      </c>
      <c r="K400" s="221" t="s">
        <v>199</v>
      </c>
    </row>
    <row r="401" spans="1:11" s="224" customFormat="1" ht="27">
      <c r="A401" s="247" t="s">
        <v>203</v>
      </c>
      <c r="B401" s="218">
        <v>8</v>
      </c>
      <c r="C401" s="231" t="s">
        <v>32</v>
      </c>
      <c r="D401" s="166" t="s">
        <v>912</v>
      </c>
      <c r="E401" s="219">
        <v>3239</v>
      </c>
      <c r="F401" s="219"/>
      <c r="G401" s="154" t="s">
        <v>262</v>
      </c>
      <c r="H401" s="220">
        <v>5000</v>
      </c>
      <c r="I401" s="220">
        <v>0</v>
      </c>
      <c r="J401" s="220">
        <v>0</v>
      </c>
      <c r="K401" s="221" t="s">
        <v>199</v>
      </c>
    </row>
    <row r="402" spans="1:11" s="224" customFormat="1" ht="27">
      <c r="A402" s="247" t="s">
        <v>203</v>
      </c>
      <c r="B402" s="218">
        <v>9</v>
      </c>
      <c r="C402" s="231" t="s">
        <v>32</v>
      </c>
      <c r="D402" s="166" t="s">
        <v>765</v>
      </c>
      <c r="E402" s="219">
        <v>3239</v>
      </c>
      <c r="F402" s="219" t="s">
        <v>322</v>
      </c>
      <c r="G402" s="154" t="s">
        <v>262</v>
      </c>
      <c r="H402" s="220">
        <v>10000</v>
      </c>
      <c r="I402" s="220">
        <v>10000</v>
      </c>
      <c r="J402" s="220">
        <v>10000</v>
      </c>
      <c r="K402" s="221" t="s">
        <v>199</v>
      </c>
    </row>
    <row r="403" spans="1:11" s="224" customFormat="1" ht="27">
      <c r="A403" s="247" t="s">
        <v>203</v>
      </c>
      <c r="B403" s="218">
        <v>10</v>
      </c>
      <c r="C403" s="231" t="s">
        <v>32</v>
      </c>
      <c r="D403" s="166" t="s">
        <v>766</v>
      </c>
      <c r="E403" s="219">
        <v>3239</v>
      </c>
      <c r="F403" s="219" t="s">
        <v>322</v>
      </c>
      <c r="G403" s="154" t="s">
        <v>262</v>
      </c>
      <c r="H403" s="220">
        <v>4500</v>
      </c>
      <c r="I403" s="220">
        <v>4500</v>
      </c>
      <c r="J403" s="220">
        <v>4500</v>
      </c>
      <c r="K403" s="221" t="s">
        <v>199</v>
      </c>
    </row>
    <row r="404" spans="1:11" s="224" customFormat="1" ht="27">
      <c r="A404" s="247" t="s">
        <v>203</v>
      </c>
      <c r="B404" s="218">
        <v>11</v>
      </c>
      <c r="C404" s="166" t="s">
        <v>30</v>
      </c>
      <c r="D404" s="193" t="s">
        <v>767</v>
      </c>
      <c r="E404" s="219">
        <v>3237</v>
      </c>
      <c r="F404" s="219" t="s">
        <v>322</v>
      </c>
      <c r="G404" s="154" t="s">
        <v>262</v>
      </c>
      <c r="H404" s="220">
        <v>500</v>
      </c>
      <c r="I404" s="220">
        <v>500</v>
      </c>
      <c r="J404" s="220">
        <v>500</v>
      </c>
      <c r="K404" s="221" t="s">
        <v>199</v>
      </c>
    </row>
    <row r="405" spans="1:11" s="224" customFormat="1" ht="27">
      <c r="A405" s="247" t="s">
        <v>203</v>
      </c>
      <c r="B405" s="218">
        <v>12</v>
      </c>
      <c r="C405" s="231" t="s">
        <v>32</v>
      </c>
      <c r="D405" s="166" t="s">
        <v>293</v>
      </c>
      <c r="E405" s="219">
        <v>3239</v>
      </c>
      <c r="F405" s="219" t="s">
        <v>322</v>
      </c>
      <c r="G405" s="154" t="s">
        <v>262</v>
      </c>
      <c r="H405" s="220">
        <v>5000</v>
      </c>
      <c r="I405" s="220">
        <v>5000</v>
      </c>
      <c r="J405" s="220">
        <v>5000</v>
      </c>
      <c r="K405" s="221" t="s">
        <v>199</v>
      </c>
    </row>
    <row r="406" spans="1:11" s="224" customFormat="1" ht="27">
      <c r="A406" s="247" t="s">
        <v>203</v>
      </c>
      <c r="B406" s="218">
        <v>13</v>
      </c>
      <c r="C406" s="225" t="s">
        <v>33</v>
      </c>
      <c r="D406" s="166" t="s">
        <v>768</v>
      </c>
      <c r="E406" s="219">
        <v>3241</v>
      </c>
      <c r="F406" s="219" t="s">
        <v>322</v>
      </c>
      <c r="G406" s="154" t="s">
        <v>262</v>
      </c>
      <c r="H406" s="220">
        <v>500</v>
      </c>
      <c r="I406" s="220">
        <v>500</v>
      </c>
      <c r="J406" s="220">
        <v>500</v>
      </c>
      <c r="K406" s="221" t="s">
        <v>199</v>
      </c>
    </row>
    <row r="407" spans="1:11" s="224" customFormat="1" ht="27">
      <c r="A407" s="247" t="s">
        <v>203</v>
      </c>
      <c r="B407" s="218">
        <v>14</v>
      </c>
      <c r="C407" s="225" t="s">
        <v>52</v>
      </c>
      <c r="D407" s="166" t="s">
        <v>769</v>
      </c>
      <c r="E407" s="219">
        <v>3811</v>
      </c>
      <c r="F407" s="219" t="s">
        <v>322</v>
      </c>
      <c r="G407" s="154" t="s">
        <v>262</v>
      </c>
      <c r="H407" s="220">
        <v>7000</v>
      </c>
      <c r="I407" s="220">
        <v>7000</v>
      </c>
      <c r="J407" s="220">
        <v>7000</v>
      </c>
      <c r="K407" s="221" t="s">
        <v>199</v>
      </c>
    </row>
    <row r="408" spans="1:14" ht="27">
      <c r="A408" s="28" t="s">
        <v>203</v>
      </c>
      <c r="B408" s="48" t="s">
        <v>78</v>
      </c>
      <c r="C408" s="47" t="s">
        <v>292</v>
      </c>
      <c r="D408" s="108" t="s">
        <v>78</v>
      </c>
      <c r="E408" s="72" t="s">
        <v>78</v>
      </c>
      <c r="F408" s="72"/>
      <c r="G408" s="102" t="s">
        <v>78</v>
      </c>
      <c r="H408" s="23">
        <f>SUM(H409:H425)</f>
        <v>154500</v>
      </c>
      <c r="I408" s="23">
        <f>SUM(I409:I425)</f>
        <v>154500</v>
      </c>
      <c r="J408" s="23">
        <f>SUM(J409:J425)</f>
        <v>154500</v>
      </c>
      <c r="K408" s="137" t="s">
        <v>309</v>
      </c>
      <c r="L408" s="39"/>
      <c r="M408" s="39"/>
      <c r="N408" s="39"/>
    </row>
    <row r="409" spans="1:11" s="224" customFormat="1" ht="27">
      <c r="A409" s="248" t="s">
        <v>203</v>
      </c>
      <c r="B409" s="218">
        <v>15</v>
      </c>
      <c r="C409" s="264" t="s">
        <v>36</v>
      </c>
      <c r="D409" s="264" t="s">
        <v>342</v>
      </c>
      <c r="E409" s="251">
        <v>3293</v>
      </c>
      <c r="F409" s="219" t="s">
        <v>322</v>
      </c>
      <c r="G409" s="154" t="s">
        <v>262</v>
      </c>
      <c r="H409" s="232">
        <v>1000</v>
      </c>
      <c r="I409" s="232">
        <v>1000</v>
      </c>
      <c r="J409" s="232">
        <v>1000</v>
      </c>
      <c r="K409" s="221" t="s">
        <v>199</v>
      </c>
    </row>
    <row r="410" spans="1:11" s="224" customFormat="1" ht="27">
      <c r="A410" s="248" t="s">
        <v>203</v>
      </c>
      <c r="B410" s="218">
        <v>16</v>
      </c>
      <c r="C410" s="264" t="s">
        <v>20</v>
      </c>
      <c r="D410" s="264" t="s">
        <v>342</v>
      </c>
      <c r="E410" s="251">
        <v>3223</v>
      </c>
      <c r="F410" s="219" t="s">
        <v>322</v>
      </c>
      <c r="G410" s="154" t="s">
        <v>262</v>
      </c>
      <c r="H410" s="232">
        <v>5000</v>
      </c>
      <c r="I410" s="232">
        <v>5000</v>
      </c>
      <c r="J410" s="232">
        <v>5000</v>
      </c>
      <c r="K410" s="221" t="s">
        <v>199</v>
      </c>
    </row>
    <row r="411" spans="1:11" s="224" customFormat="1" ht="27">
      <c r="A411" s="248" t="s">
        <v>203</v>
      </c>
      <c r="B411" s="218">
        <v>17</v>
      </c>
      <c r="C411" s="264" t="s">
        <v>28</v>
      </c>
      <c r="D411" s="250" t="s">
        <v>770</v>
      </c>
      <c r="E411" s="251">
        <v>3235</v>
      </c>
      <c r="F411" s="219" t="s">
        <v>322</v>
      </c>
      <c r="G411" s="154" t="s">
        <v>262</v>
      </c>
      <c r="H411" s="232">
        <v>13000</v>
      </c>
      <c r="I411" s="232">
        <v>13000</v>
      </c>
      <c r="J411" s="232">
        <v>13000</v>
      </c>
      <c r="K411" s="221" t="s">
        <v>199</v>
      </c>
    </row>
    <row r="412" spans="1:11" s="224" customFormat="1" ht="27">
      <c r="A412" s="248" t="s">
        <v>203</v>
      </c>
      <c r="B412" s="218">
        <v>18</v>
      </c>
      <c r="C412" s="231" t="s">
        <v>32</v>
      </c>
      <c r="D412" s="193" t="s">
        <v>771</v>
      </c>
      <c r="E412" s="251">
        <v>3239</v>
      </c>
      <c r="F412" s="219" t="s">
        <v>322</v>
      </c>
      <c r="G412" s="154" t="s">
        <v>262</v>
      </c>
      <c r="H412" s="232">
        <v>3000</v>
      </c>
      <c r="I412" s="232">
        <v>3000</v>
      </c>
      <c r="J412" s="232">
        <v>3000</v>
      </c>
      <c r="K412" s="221" t="s">
        <v>199</v>
      </c>
    </row>
    <row r="413" spans="1:11" s="224" customFormat="1" ht="27">
      <c r="A413" s="248" t="s">
        <v>203</v>
      </c>
      <c r="B413" s="218">
        <v>19</v>
      </c>
      <c r="C413" s="225" t="s">
        <v>26</v>
      </c>
      <c r="D413" s="250" t="s">
        <v>772</v>
      </c>
      <c r="E413" s="251">
        <v>3233</v>
      </c>
      <c r="F413" s="219" t="s">
        <v>322</v>
      </c>
      <c r="G413" s="154" t="s">
        <v>262</v>
      </c>
      <c r="H413" s="232">
        <v>2000</v>
      </c>
      <c r="I413" s="232">
        <v>2000</v>
      </c>
      <c r="J413" s="232">
        <v>2000</v>
      </c>
      <c r="K413" s="221" t="s">
        <v>199</v>
      </c>
    </row>
    <row r="414" spans="1:11" s="224" customFormat="1" ht="40.5">
      <c r="A414" s="247" t="s">
        <v>203</v>
      </c>
      <c r="B414" s="218">
        <v>20</v>
      </c>
      <c r="C414" s="264" t="s">
        <v>28</v>
      </c>
      <c r="D414" s="166" t="s">
        <v>773</v>
      </c>
      <c r="E414" s="219">
        <v>3235</v>
      </c>
      <c r="F414" s="219" t="s">
        <v>322</v>
      </c>
      <c r="G414" s="154" t="s">
        <v>262</v>
      </c>
      <c r="H414" s="232">
        <v>30000</v>
      </c>
      <c r="I414" s="232">
        <v>30000</v>
      </c>
      <c r="J414" s="232">
        <v>30000</v>
      </c>
      <c r="K414" s="221" t="s">
        <v>199</v>
      </c>
    </row>
    <row r="415" spans="1:11" s="224" customFormat="1" ht="27">
      <c r="A415" s="247" t="s">
        <v>203</v>
      </c>
      <c r="B415" s="218">
        <v>21</v>
      </c>
      <c r="C415" s="231" t="s">
        <v>32</v>
      </c>
      <c r="D415" s="166" t="s">
        <v>774</v>
      </c>
      <c r="E415" s="219">
        <v>3239</v>
      </c>
      <c r="F415" s="219" t="s">
        <v>322</v>
      </c>
      <c r="G415" s="154" t="s">
        <v>262</v>
      </c>
      <c r="H415" s="220">
        <v>3000</v>
      </c>
      <c r="I415" s="220">
        <v>3000</v>
      </c>
      <c r="J415" s="220">
        <v>3000</v>
      </c>
      <c r="K415" s="221" t="s">
        <v>199</v>
      </c>
    </row>
    <row r="416" spans="1:11" s="224" customFormat="1" ht="27">
      <c r="A416" s="247" t="s">
        <v>203</v>
      </c>
      <c r="B416" s="218">
        <v>22</v>
      </c>
      <c r="C416" s="231" t="s">
        <v>32</v>
      </c>
      <c r="D416" s="166" t="s">
        <v>775</v>
      </c>
      <c r="E416" s="219">
        <v>3239</v>
      </c>
      <c r="F416" s="219" t="s">
        <v>322</v>
      </c>
      <c r="G416" s="154" t="s">
        <v>262</v>
      </c>
      <c r="H416" s="220">
        <v>10000</v>
      </c>
      <c r="I416" s="220">
        <v>10000</v>
      </c>
      <c r="J416" s="220">
        <v>10000</v>
      </c>
      <c r="K416" s="221" t="s">
        <v>199</v>
      </c>
    </row>
    <row r="417" spans="1:11" s="224" customFormat="1" ht="27">
      <c r="A417" s="247" t="s">
        <v>203</v>
      </c>
      <c r="B417" s="218">
        <v>23</v>
      </c>
      <c r="C417" s="225" t="s">
        <v>26</v>
      </c>
      <c r="D417" s="193" t="s">
        <v>206</v>
      </c>
      <c r="E417" s="219">
        <v>3233</v>
      </c>
      <c r="F417" s="219" t="s">
        <v>322</v>
      </c>
      <c r="G417" s="154" t="s">
        <v>262</v>
      </c>
      <c r="H417" s="220">
        <v>10000</v>
      </c>
      <c r="I417" s="220">
        <v>10000</v>
      </c>
      <c r="J417" s="220">
        <v>10000</v>
      </c>
      <c r="K417" s="221" t="s">
        <v>199</v>
      </c>
    </row>
    <row r="418" spans="1:11" s="224" customFormat="1" ht="27">
      <c r="A418" s="247" t="s">
        <v>203</v>
      </c>
      <c r="B418" s="218">
        <v>24</v>
      </c>
      <c r="C418" s="225" t="s">
        <v>32</v>
      </c>
      <c r="D418" s="166" t="s">
        <v>776</v>
      </c>
      <c r="E418" s="219">
        <v>3239</v>
      </c>
      <c r="F418" s="219" t="s">
        <v>322</v>
      </c>
      <c r="G418" s="154" t="s">
        <v>262</v>
      </c>
      <c r="H418" s="220">
        <v>35000</v>
      </c>
      <c r="I418" s="220">
        <v>35000</v>
      </c>
      <c r="J418" s="220">
        <v>35000</v>
      </c>
      <c r="K418" s="221" t="s">
        <v>199</v>
      </c>
    </row>
    <row r="419" spans="1:11" s="224" customFormat="1" ht="27">
      <c r="A419" s="247" t="s">
        <v>203</v>
      </c>
      <c r="B419" s="218">
        <v>25</v>
      </c>
      <c r="C419" s="225" t="s">
        <v>30</v>
      </c>
      <c r="D419" s="193" t="s">
        <v>777</v>
      </c>
      <c r="E419" s="219">
        <v>3237</v>
      </c>
      <c r="F419" s="219" t="s">
        <v>322</v>
      </c>
      <c r="G419" s="154" t="s">
        <v>262</v>
      </c>
      <c r="H419" s="232">
        <v>1500</v>
      </c>
      <c r="I419" s="232">
        <v>1500</v>
      </c>
      <c r="J419" s="232">
        <v>1500</v>
      </c>
      <c r="K419" s="221" t="s">
        <v>199</v>
      </c>
    </row>
    <row r="420" spans="1:11" s="224" customFormat="1" ht="27">
      <c r="A420" s="247" t="s">
        <v>203</v>
      </c>
      <c r="B420" s="218">
        <v>26</v>
      </c>
      <c r="C420" s="225" t="s">
        <v>32</v>
      </c>
      <c r="D420" s="166" t="s">
        <v>778</v>
      </c>
      <c r="E420" s="219">
        <v>3239</v>
      </c>
      <c r="F420" s="219" t="s">
        <v>322</v>
      </c>
      <c r="G420" s="154" t="s">
        <v>262</v>
      </c>
      <c r="H420" s="220">
        <v>20000</v>
      </c>
      <c r="I420" s="220">
        <v>20000</v>
      </c>
      <c r="J420" s="220">
        <v>20000</v>
      </c>
      <c r="K420" s="221" t="s">
        <v>199</v>
      </c>
    </row>
    <row r="421" spans="1:11" s="224" customFormat="1" ht="27">
      <c r="A421" s="247" t="s">
        <v>203</v>
      </c>
      <c r="B421" s="218">
        <v>27</v>
      </c>
      <c r="C421" s="225" t="s">
        <v>30</v>
      </c>
      <c r="D421" s="193" t="s">
        <v>779</v>
      </c>
      <c r="E421" s="219">
        <v>3237</v>
      </c>
      <c r="F421" s="219" t="s">
        <v>322</v>
      </c>
      <c r="G421" s="154" t="s">
        <v>262</v>
      </c>
      <c r="H421" s="220">
        <v>500</v>
      </c>
      <c r="I421" s="220">
        <v>500</v>
      </c>
      <c r="J421" s="220">
        <v>500</v>
      </c>
      <c r="K421" s="221" t="s">
        <v>199</v>
      </c>
    </row>
    <row r="422" spans="1:11" s="224" customFormat="1" ht="27">
      <c r="A422" s="247" t="s">
        <v>203</v>
      </c>
      <c r="B422" s="218">
        <v>28</v>
      </c>
      <c r="C422" s="225" t="s">
        <v>563</v>
      </c>
      <c r="D422" s="193" t="s">
        <v>207</v>
      </c>
      <c r="E422" s="219">
        <v>3722</v>
      </c>
      <c r="F422" s="219" t="s">
        <v>322</v>
      </c>
      <c r="G422" s="154" t="s">
        <v>262</v>
      </c>
      <c r="H422" s="220">
        <v>10000</v>
      </c>
      <c r="I422" s="220">
        <v>10000</v>
      </c>
      <c r="J422" s="220">
        <v>10000</v>
      </c>
      <c r="K422" s="221" t="s">
        <v>199</v>
      </c>
    </row>
    <row r="423" spans="1:11" s="224" customFormat="1" ht="40.5">
      <c r="A423" s="247" t="s">
        <v>203</v>
      </c>
      <c r="B423" s="218">
        <v>29</v>
      </c>
      <c r="C423" s="225" t="s">
        <v>24</v>
      </c>
      <c r="D423" s="193" t="s">
        <v>780</v>
      </c>
      <c r="E423" s="219">
        <v>3231</v>
      </c>
      <c r="F423" s="219" t="s">
        <v>322</v>
      </c>
      <c r="G423" s="154" t="s">
        <v>262</v>
      </c>
      <c r="H423" s="232">
        <v>3000</v>
      </c>
      <c r="I423" s="232">
        <v>3000</v>
      </c>
      <c r="J423" s="232">
        <v>3000</v>
      </c>
      <c r="K423" s="221" t="s">
        <v>199</v>
      </c>
    </row>
    <row r="424" spans="1:11" s="224" customFormat="1" ht="27">
      <c r="A424" s="247" t="s">
        <v>203</v>
      </c>
      <c r="B424" s="218">
        <v>30</v>
      </c>
      <c r="C424" s="225" t="s">
        <v>33</v>
      </c>
      <c r="D424" s="193" t="s">
        <v>781</v>
      </c>
      <c r="E424" s="219">
        <v>3241</v>
      </c>
      <c r="F424" s="219" t="s">
        <v>322</v>
      </c>
      <c r="G424" s="154" t="s">
        <v>262</v>
      </c>
      <c r="H424" s="232">
        <v>5000</v>
      </c>
      <c r="I424" s="232">
        <v>5000</v>
      </c>
      <c r="J424" s="232">
        <v>5000</v>
      </c>
      <c r="K424" s="221" t="s">
        <v>199</v>
      </c>
    </row>
    <row r="425" spans="1:11" s="224" customFormat="1" ht="26.25" customHeight="1">
      <c r="A425" s="248" t="s">
        <v>203</v>
      </c>
      <c r="B425" s="218">
        <v>31</v>
      </c>
      <c r="C425" s="225" t="s">
        <v>33</v>
      </c>
      <c r="D425" s="250" t="s">
        <v>782</v>
      </c>
      <c r="E425" s="251">
        <v>3241</v>
      </c>
      <c r="F425" s="219" t="s">
        <v>322</v>
      </c>
      <c r="G425" s="154" t="s">
        <v>262</v>
      </c>
      <c r="H425" s="220">
        <v>2500</v>
      </c>
      <c r="I425" s="220">
        <v>2500</v>
      </c>
      <c r="J425" s="220">
        <v>2500</v>
      </c>
      <c r="K425" s="221" t="s">
        <v>199</v>
      </c>
    </row>
    <row r="426" spans="1:14" ht="13.5">
      <c r="A426" s="150" t="s">
        <v>208</v>
      </c>
      <c r="B426" s="107" t="s">
        <v>78</v>
      </c>
      <c r="C426" s="151" t="s">
        <v>209</v>
      </c>
      <c r="D426" s="164" t="s">
        <v>367</v>
      </c>
      <c r="E426" s="107" t="s">
        <v>78</v>
      </c>
      <c r="F426" s="107"/>
      <c r="G426" s="102" t="s">
        <v>78</v>
      </c>
      <c r="H426" s="125">
        <f>SUM(H427:H453)</f>
        <v>156500</v>
      </c>
      <c r="I426" s="125">
        <f>SUM(I427:I453)</f>
        <v>324500</v>
      </c>
      <c r="J426" s="125">
        <f>SUM(J427:J453)</f>
        <v>230500</v>
      </c>
      <c r="K426" s="206" t="s">
        <v>309</v>
      </c>
      <c r="L426" s="39"/>
      <c r="M426" s="39"/>
      <c r="N426" s="39"/>
    </row>
    <row r="427" spans="1:14" ht="13.5">
      <c r="A427" s="35" t="s">
        <v>208</v>
      </c>
      <c r="B427" s="213">
        <v>1</v>
      </c>
      <c r="C427" s="110" t="s">
        <v>783</v>
      </c>
      <c r="D427" s="61" t="s">
        <v>210</v>
      </c>
      <c r="E427" s="36">
        <v>4244</v>
      </c>
      <c r="F427" s="136" t="s">
        <v>322</v>
      </c>
      <c r="G427" s="91" t="s">
        <v>262</v>
      </c>
      <c r="H427" s="118">
        <v>20000</v>
      </c>
      <c r="I427" s="118">
        <v>50000</v>
      </c>
      <c r="J427" s="118">
        <v>50000</v>
      </c>
      <c r="K427" s="112" t="s">
        <v>842</v>
      </c>
      <c r="L427" s="39"/>
      <c r="M427" s="39"/>
      <c r="N427" s="39"/>
    </row>
    <row r="428" spans="1:14" ht="13.5">
      <c r="A428" s="35" t="s">
        <v>208</v>
      </c>
      <c r="B428" s="213">
        <v>2</v>
      </c>
      <c r="C428" s="110" t="s">
        <v>783</v>
      </c>
      <c r="D428" s="61" t="s">
        <v>210</v>
      </c>
      <c r="E428" s="36">
        <v>4244</v>
      </c>
      <c r="F428" s="175" t="s">
        <v>381</v>
      </c>
      <c r="G428" s="91" t="s">
        <v>891</v>
      </c>
      <c r="H428" s="118">
        <v>1000</v>
      </c>
      <c r="I428" s="118">
        <v>1000</v>
      </c>
      <c r="J428" s="118">
        <v>1000</v>
      </c>
      <c r="K428" s="112" t="s">
        <v>842</v>
      </c>
      <c r="L428" s="39"/>
      <c r="M428" s="39"/>
      <c r="N428" s="39"/>
    </row>
    <row r="429" spans="1:14" ht="13.5">
      <c r="A429" s="35" t="s">
        <v>208</v>
      </c>
      <c r="B429" s="213">
        <v>3</v>
      </c>
      <c r="C429" s="49" t="s">
        <v>32</v>
      </c>
      <c r="D429" s="61" t="s">
        <v>256</v>
      </c>
      <c r="E429" s="36">
        <v>3239</v>
      </c>
      <c r="F429" s="136" t="s">
        <v>322</v>
      </c>
      <c r="G429" s="103" t="s">
        <v>262</v>
      </c>
      <c r="H429" s="118">
        <v>5000</v>
      </c>
      <c r="I429" s="118">
        <v>5000</v>
      </c>
      <c r="J429" s="118">
        <v>5000</v>
      </c>
      <c r="K429" s="112" t="s">
        <v>842</v>
      </c>
      <c r="L429" s="39"/>
      <c r="M429" s="39"/>
      <c r="N429" s="39"/>
    </row>
    <row r="430" spans="1:14" ht="13.5" customHeight="1">
      <c r="A430" s="30" t="s">
        <v>208</v>
      </c>
      <c r="B430" s="213">
        <v>4</v>
      </c>
      <c r="C430" s="27" t="s">
        <v>377</v>
      </c>
      <c r="D430" s="64" t="s">
        <v>328</v>
      </c>
      <c r="E430" s="136">
        <v>3292</v>
      </c>
      <c r="F430" s="136" t="s">
        <v>322</v>
      </c>
      <c r="G430" s="91" t="s">
        <v>262</v>
      </c>
      <c r="H430" s="118">
        <v>5000</v>
      </c>
      <c r="I430" s="118">
        <v>5000</v>
      </c>
      <c r="J430" s="118">
        <v>5000</v>
      </c>
      <c r="K430" s="112" t="s">
        <v>842</v>
      </c>
      <c r="L430" s="39"/>
      <c r="M430" s="39"/>
      <c r="N430" s="39"/>
    </row>
    <row r="431" spans="1:14" ht="13.5">
      <c r="A431" s="35" t="s">
        <v>208</v>
      </c>
      <c r="B431" s="213">
        <v>5</v>
      </c>
      <c r="C431" s="45" t="s">
        <v>24</v>
      </c>
      <c r="D431" s="61" t="s">
        <v>265</v>
      </c>
      <c r="E431" s="36">
        <v>3231</v>
      </c>
      <c r="F431" s="136" t="s">
        <v>322</v>
      </c>
      <c r="G431" s="91" t="s">
        <v>262</v>
      </c>
      <c r="H431" s="118">
        <v>10000</v>
      </c>
      <c r="I431" s="118">
        <v>10000</v>
      </c>
      <c r="J431" s="118">
        <v>10000</v>
      </c>
      <c r="K431" s="112" t="s">
        <v>842</v>
      </c>
      <c r="L431" s="39"/>
      <c r="M431" s="39"/>
      <c r="N431" s="39"/>
    </row>
    <row r="432" spans="1:11" s="224" customFormat="1" ht="27">
      <c r="A432" s="248" t="s">
        <v>208</v>
      </c>
      <c r="B432" s="218">
        <v>6</v>
      </c>
      <c r="C432" s="270" t="s">
        <v>211</v>
      </c>
      <c r="D432" s="250" t="s">
        <v>784</v>
      </c>
      <c r="E432" s="251">
        <v>4227</v>
      </c>
      <c r="F432" s="219" t="s">
        <v>322</v>
      </c>
      <c r="G432" s="154" t="s">
        <v>262</v>
      </c>
      <c r="H432" s="246">
        <v>20000</v>
      </c>
      <c r="I432" s="246">
        <v>60000</v>
      </c>
      <c r="J432" s="246">
        <v>60000</v>
      </c>
      <c r="K432" s="112" t="s">
        <v>842</v>
      </c>
    </row>
    <row r="433" spans="1:14" ht="13.5">
      <c r="A433" s="35" t="s">
        <v>208</v>
      </c>
      <c r="B433" s="213">
        <v>7</v>
      </c>
      <c r="C433" s="130" t="s">
        <v>44</v>
      </c>
      <c r="D433" s="61" t="s">
        <v>212</v>
      </c>
      <c r="E433" s="36">
        <v>4221</v>
      </c>
      <c r="F433" s="136" t="s">
        <v>322</v>
      </c>
      <c r="G433" s="91" t="s">
        <v>262</v>
      </c>
      <c r="H433" s="118">
        <v>2000</v>
      </c>
      <c r="I433" s="118">
        <v>2000</v>
      </c>
      <c r="J433" s="118">
        <v>2000</v>
      </c>
      <c r="K433" s="112" t="s">
        <v>842</v>
      </c>
      <c r="L433" s="39"/>
      <c r="M433" s="39"/>
      <c r="N433" s="39"/>
    </row>
    <row r="434" spans="1:14" ht="13.5">
      <c r="A434" s="35" t="s">
        <v>208</v>
      </c>
      <c r="B434" s="213">
        <v>8</v>
      </c>
      <c r="C434" s="131" t="s">
        <v>365</v>
      </c>
      <c r="D434" s="61" t="s">
        <v>785</v>
      </c>
      <c r="E434" s="36">
        <v>3225</v>
      </c>
      <c r="F434" s="136" t="s">
        <v>322</v>
      </c>
      <c r="G434" s="91" t="s">
        <v>262</v>
      </c>
      <c r="H434" s="118">
        <v>7000</v>
      </c>
      <c r="I434" s="118">
        <v>7000</v>
      </c>
      <c r="J434" s="118">
        <v>7000</v>
      </c>
      <c r="K434" s="112" t="s">
        <v>842</v>
      </c>
      <c r="L434" s="39"/>
      <c r="M434" s="39"/>
      <c r="N434" s="39"/>
    </row>
    <row r="435" spans="1:11" s="224" customFormat="1" ht="27">
      <c r="A435" s="247" t="s">
        <v>208</v>
      </c>
      <c r="B435" s="218">
        <v>9</v>
      </c>
      <c r="C435" s="253" t="s">
        <v>31</v>
      </c>
      <c r="D435" s="228" t="s">
        <v>786</v>
      </c>
      <c r="E435" s="219">
        <v>3238</v>
      </c>
      <c r="F435" s="219" t="s">
        <v>322</v>
      </c>
      <c r="G435" s="154" t="s">
        <v>262</v>
      </c>
      <c r="H435" s="246">
        <v>4000</v>
      </c>
      <c r="I435" s="246">
        <v>4000</v>
      </c>
      <c r="J435" s="246">
        <v>4000</v>
      </c>
      <c r="K435" s="112" t="s">
        <v>842</v>
      </c>
    </row>
    <row r="436" spans="1:14" ht="13.5" customHeight="1">
      <c r="A436" s="30" t="s">
        <v>208</v>
      </c>
      <c r="B436" s="213">
        <v>10</v>
      </c>
      <c r="C436" s="27" t="s">
        <v>28</v>
      </c>
      <c r="D436" s="64" t="s">
        <v>787</v>
      </c>
      <c r="E436" s="136">
        <v>3235</v>
      </c>
      <c r="F436" s="136" t="s">
        <v>322</v>
      </c>
      <c r="G436" s="91" t="s">
        <v>262</v>
      </c>
      <c r="H436" s="118">
        <v>1000</v>
      </c>
      <c r="I436" s="118">
        <v>1000</v>
      </c>
      <c r="J436" s="118">
        <v>1000</v>
      </c>
      <c r="K436" s="112" t="s">
        <v>842</v>
      </c>
      <c r="L436" s="39"/>
      <c r="M436" s="39"/>
      <c r="N436" s="39"/>
    </row>
    <row r="437" spans="1:14" ht="13.5">
      <c r="A437" s="35" t="s">
        <v>208</v>
      </c>
      <c r="B437" s="213">
        <v>11</v>
      </c>
      <c r="C437" s="130" t="s">
        <v>32</v>
      </c>
      <c r="D437" s="61" t="s">
        <v>257</v>
      </c>
      <c r="E437" s="36">
        <v>3239</v>
      </c>
      <c r="F437" s="136" t="s">
        <v>322</v>
      </c>
      <c r="G437" s="91" t="s">
        <v>262</v>
      </c>
      <c r="H437" s="135">
        <v>5000</v>
      </c>
      <c r="I437" s="135">
        <v>5000</v>
      </c>
      <c r="J437" s="135">
        <v>5000</v>
      </c>
      <c r="K437" s="112" t="s">
        <v>842</v>
      </c>
      <c r="L437" s="39"/>
      <c r="M437" s="39"/>
      <c r="N437" s="39"/>
    </row>
    <row r="438" spans="1:14" ht="13.5">
      <c r="A438" s="35" t="s">
        <v>208</v>
      </c>
      <c r="B438" s="213">
        <v>12</v>
      </c>
      <c r="C438" s="130" t="s">
        <v>32</v>
      </c>
      <c r="D438" s="61" t="s">
        <v>903</v>
      </c>
      <c r="E438" s="36">
        <v>3239</v>
      </c>
      <c r="F438" s="136" t="s">
        <v>322</v>
      </c>
      <c r="G438" s="91" t="s">
        <v>262</v>
      </c>
      <c r="H438" s="135">
        <v>1000</v>
      </c>
      <c r="I438" s="135">
        <v>1000</v>
      </c>
      <c r="J438" s="135">
        <v>1000</v>
      </c>
      <c r="K438" s="112" t="s">
        <v>842</v>
      </c>
      <c r="L438" s="39"/>
      <c r="M438" s="39"/>
      <c r="N438" s="39"/>
    </row>
    <row r="439" spans="1:14" ht="13.5">
      <c r="A439" s="35" t="s">
        <v>208</v>
      </c>
      <c r="B439" s="213">
        <v>13</v>
      </c>
      <c r="C439" s="131" t="s">
        <v>15</v>
      </c>
      <c r="D439" s="61" t="s">
        <v>788</v>
      </c>
      <c r="E439" s="36">
        <v>3211</v>
      </c>
      <c r="F439" s="136" t="s">
        <v>322</v>
      </c>
      <c r="G439" s="91" t="s">
        <v>262</v>
      </c>
      <c r="H439" s="118">
        <v>8000</v>
      </c>
      <c r="I439" s="118">
        <v>8000</v>
      </c>
      <c r="J439" s="118">
        <v>8000</v>
      </c>
      <c r="K439" s="112" t="s">
        <v>842</v>
      </c>
      <c r="L439" s="39"/>
      <c r="M439" s="39"/>
      <c r="N439" s="39"/>
    </row>
    <row r="440" spans="1:11" s="224" customFormat="1" ht="27">
      <c r="A440" s="248" t="s">
        <v>208</v>
      </c>
      <c r="B440" s="218">
        <v>14</v>
      </c>
      <c r="C440" s="249" t="s">
        <v>19</v>
      </c>
      <c r="D440" s="250" t="s">
        <v>789</v>
      </c>
      <c r="E440" s="251">
        <v>3221</v>
      </c>
      <c r="F440" s="219" t="s">
        <v>322</v>
      </c>
      <c r="G440" s="154" t="s">
        <v>262</v>
      </c>
      <c r="H440" s="246">
        <v>2000</v>
      </c>
      <c r="I440" s="246">
        <v>2000</v>
      </c>
      <c r="J440" s="246">
        <v>2000</v>
      </c>
      <c r="K440" s="112" t="s">
        <v>842</v>
      </c>
    </row>
    <row r="441" spans="1:14" ht="13.5">
      <c r="A441" s="35" t="s">
        <v>208</v>
      </c>
      <c r="B441" s="213">
        <v>15</v>
      </c>
      <c r="C441" s="130" t="s">
        <v>32</v>
      </c>
      <c r="D441" s="110" t="s">
        <v>213</v>
      </c>
      <c r="E441" s="36">
        <v>3239</v>
      </c>
      <c r="F441" s="136" t="s">
        <v>322</v>
      </c>
      <c r="G441" s="91" t="s">
        <v>262</v>
      </c>
      <c r="H441" s="118">
        <v>7000</v>
      </c>
      <c r="I441" s="118">
        <v>7000</v>
      </c>
      <c r="J441" s="118">
        <v>7000</v>
      </c>
      <c r="K441" s="112" t="s">
        <v>842</v>
      </c>
      <c r="L441" s="39"/>
      <c r="M441" s="39"/>
      <c r="N441" s="39"/>
    </row>
    <row r="442" spans="1:11" s="224" customFormat="1" ht="27">
      <c r="A442" s="248" t="s">
        <v>208</v>
      </c>
      <c r="B442" s="218">
        <v>16</v>
      </c>
      <c r="C442" s="249" t="s">
        <v>19</v>
      </c>
      <c r="D442" s="250" t="s">
        <v>790</v>
      </c>
      <c r="E442" s="251">
        <v>3221</v>
      </c>
      <c r="F442" s="219" t="s">
        <v>322</v>
      </c>
      <c r="G442" s="154" t="s">
        <v>262</v>
      </c>
      <c r="H442" s="246">
        <v>3000</v>
      </c>
      <c r="I442" s="246">
        <v>3000</v>
      </c>
      <c r="J442" s="246">
        <v>3000</v>
      </c>
      <c r="K442" s="112" t="s">
        <v>842</v>
      </c>
    </row>
    <row r="443" spans="1:11" s="224" customFormat="1" ht="27">
      <c r="A443" s="248" t="s">
        <v>208</v>
      </c>
      <c r="B443" s="218">
        <v>17</v>
      </c>
      <c r="C443" s="249" t="s">
        <v>20</v>
      </c>
      <c r="D443" s="250" t="s">
        <v>791</v>
      </c>
      <c r="E443" s="251">
        <v>3223</v>
      </c>
      <c r="F443" s="219" t="s">
        <v>322</v>
      </c>
      <c r="G443" s="154" t="s">
        <v>262</v>
      </c>
      <c r="H443" s="246">
        <v>7000</v>
      </c>
      <c r="I443" s="246">
        <v>7000</v>
      </c>
      <c r="J443" s="246">
        <v>7000</v>
      </c>
      <c r="K443" s="112" t="s">
        <v>842</v>
      </c>
    </row>
    <row r="444" spans="1:14" ht="13.5">
      <c r="A444" s="44" t="s">
        <v>208</v>
      </c>
      <c r="B444" s="213">
        <v>18</v>
      </c>
      <c r="C444" s="54" t="s">
        <v>21</v>
      </c>
      <c r="D444" s="64" t="s">
        <v>368</v>
      </c>
      <c r="E444" s="136">
        <v>3224</v>
      </c>
      <c r="F444" s="136" t="s">
        <v>322</v>
      </c>
      <c r="G444" s="91" t="s">
        <v>262</v>
      </c>
      <c r="H444" s="118">
        <v>5000</v>
      </c>
      <c r="I444" s="118">
        <v>5000</v>
      </c>
      <c r="J444" s="118">
        <v>5000</v>
      </c>
      <c r="K444" s="112" t="s">
        <v>842</v>
      </c>
      <c r="L444" s="39"/>
      <c r="M444" s="39"/>
      <c r="N444" s="39"/>
    </row>
    <row r="445" spans="1:14" ht="13.5">
      <c r="A445" s="44" t="s">
        <v>208</v>
      </c>
      <c r="B445" s="213">
        <v>19</v>
      </c>
      <c r="C445" s="45" t="s">
        <v>25</v>
      </c>
      <c r="D445" s="46" t="s">
        <v>792</v>
      </c>
      <c r="E445" s="136">
        <v>3232</v>
      </c>
      <c r="F445" s="136" t="s">
        <v>322</v>
      </c>
      <c r="G445" s="91" t="s">
        <v>262</v>
      </c>
      <c r="H445" s="118">
        <v>11000</v>
      </c>
      <c r="I445" s="118">
        <v>6000</v>
      </c>
      <c r="J445" s="118">
        <v>6000</v>
      </c>
      <c r="K445" s="112" t="s">
        <v>842</v>
      </c>
      <c r="L445" s="39"/>
      <c r="M445" s="39"/>
      <c r="N445" s="39"/>
    </row>
    <row r="446" spans="1:11" s="224" customFormat="1" ht="27">
      <c r="A446" s="217" t="s">
        <v>208</v>
      </c>
      <c r="B446" s="218">
        <v>20</v>
      </c>
      <c r="C446" s="225" t="s">
        <v>27</v>
      </c>
      <c r="D446" s="228" t="s">
        <v>793</v>
      </c>
      <c r="E446" s="219">
        <v>3234</v>
      </c>
      <c r="F446" s="219" t="s">
        <v>322</v>
      </c>
      <c r="G446" s="154" t="s">
        <v>262</v>
      </c>
      <c r="H446" s="246">
        <v>5000</v>
      </c>
      <c r="I446" s="246">
        <v>5000</v>
      </c>
      <c r="J446" s="246">
        <v>5000</v>
      </c>
      <c r="K446" s="112" t="s">
        <v>842</v>
      </c>
    </row>
    <row r="447" spans="1:14" ht="13.5">
      <c r="A447" s="44" t="s">
        <v>208</v>
      </c>
      <c r="B447" s="213">
        <v>21</v>
      </c>
      <c r="C447" s="45" t="s">
        <v>32</v>
      </c>
      <c r="D447" s="46" t="s">
        <v>794</v>
      </c>
      <c r="E447" s="136">
        <v>3239</v>
      </c>
      <c r="F447" s="136" t="s">
        <v>322</v>
      </c>
      <c r="G447" s="91" t="s">
        <v>262</v>
      </c>
      <c r="H447" s="118">
        <v>10500</v>
      </c>
      <c r="I447" s="118">
        <v>10500</v>
      </c>
      <c r="J447" s="118">
        <v>10500</v>
      </c>
      <c r="K447" s="112" t="s">
        <v>842</v>
      </c>
      <c r="L447" s="39"/>
      <c r="M447" s="39"/>
      <c r="N447" s="39"/>
    </row>
    <row r="448" spans="1:14" ht="13.5">
      <c r="A448" s="44" t="s">
        <v>208</v>
      </c>
      <c r="B448" s="213">
        <v>22</v>
      </c>
      <c r="C448" s="45" t="s">
        <v>36</v>
      </c>
      <c r="D448" s="46" t="s">
        <v>432</v>
      </c>
      <c r="E448" s="136">
        <v>3293</v>
      </c>
      <c r="F448" s="136" t="s">
        <v>322</v>
      </c>
      <c r="G448" s="91" t="s">
        <v>262</v>
      </c>
      <c r="H448" s="118">
        <v>2000</v>
      </c>
      <c r="I448" s="118">
        <v>2000</v>
      </c>
      <c r="J448" s="118">
        <v>2000</v>
      </c>
      <c r="K448" s="112" t="s">
        <v>842</v>
      </c>
      <c r="L448" s="39"/>
      <c r="M448" s="39"/>
      <c r="N448" s="39"/>
    </row>
    <row r="449" spans="1:14" ht="13.5">
      <c r="A449" s="44" t="s">
        <v>208</v>
      </c>
      <c r="B449" s="213">
        <v>23</v>
      </c>
      <c r="C449" s="45" t="s">
        <v>26</v>
      </c>
      <c r="D449" s="46" t="s">
        <v>258</v>
      </c>
      <c r="E449" s="136">
        <v>3233</v>
      </c>
      <c r="F449" s="136" t="s">
        <v>322</v>
      </c>
      <c r="G449" s="91" t="s">
        <v>262</v>
      </c>
      <c r="H449" s="118">
        <v>1000</v>
      </c>
      <c r="I449" s="118">
        <v>1000</v>
      </c>
      <c r="J449" s="118">
        <v>1000</v>
      </c>
      <c r="K449" s="112" t="s">
        <v>842</v>
      </c>
      <c r="L449" s="39"/>
      <c r="M449" s="39"/>
      <c r="N449" s="39"/>
    </row>
    <row r="450" spans="1:11" s="224" customFormat="1" ht="27">
      <c r="A450" s="217" t="s">
        <v>208</v>
      </c>
      <c r="B450" s="218">
        <v>24</v>
      </c>
      <c r="C450" s="225" t="s">
        <v>30</v>
      </c>
      <c r="D450" s="252" t="s">
        <v>795</v>
      </c>
      <c r="E450" s="219">
        <v>3237</v>
      </c>
      <c r="F450" s="219" t="s">
        <v>322</v>
      </c>
      <c r="G450" s="154" t="s">
        <v>262</v>
      </c>
      <c r="H450" s="246">
        <v>5000</v>
      </c>
      <c r="I450" s="246">
        <v>5000</v>
      </c>
      <c r="J450" s="246">
        <v>5000</v>
      </c>
      <c r="K450" s="112" t="s">
        <v>842</v>
      </c>
    </row>
    <row r="451" spans="1:11" s="224" customFormat="1" ht="27">
      <c r="A451" s="217" t="s">
        <v>208</v>
      </c>
      <c r="B451" s="218">
        <v>25</v>
      </c>
      <c r="C451" s="45" t="s">
        <v>32</v>
      </c>
      <c r="D451" s="225" t="s">
        <v>907</v>
      </c>
      <c r="E451" s="219">
        <v>3239</v>
      </c>
      <c r="F451" s="219"/>
      <c r="G451" s="154" t="s">
        <v>262</v>
      </c>
      <c r="H451" s="246">
        <v>4000</v>
      </c>
      <c r="I451" s="246">
        <v>4000</v>
      </c>
      <c r="J451" s="246">
        <v>4000</v>
      </c>
      <c r="K451" s="112" t="s">
        <v>842</v>
      </c>
    </row>
    <row r="452" spans="1:11" s="224" customFormat="1" ht="27">
      <c r="A452" s="247" t="s">
        <v>208</v>
      </c>
      <c r="B452" s="218">
        <v>26</v>
      </c>
      <c r="C452" s="225" t="s">
        <v>26</v>
      </c>
      <c r="D452" s="228" t="s">
        <v>796</v>
      </c>
      <c r="E452" s="219">
        <v>3233</v>
      </c>
      <c r="F452" s="219" t="s">
        <v>322</v>
      </c>
      <c r="G452" s="154" t="s">
        <v>262</v>
      </c>
      <c r="H452" s="246">
        <v>5000</v>
      </c>
      <c r="I452" s="246">
        <v>8000</v>
      </c>
      <c r="J452" s="246">
        <v>8000</v>
      </c>
      <c r="K452" s="112" t="s">
        <v>842</v>
      </c>
    </row>
    <row r="453" spans="1:11" s="224" customFormat="1" ht="27">
      <c r="A453" s="247" t="s">
        <v>208</v>
      </c>
      <c r="B453" s="218">
        <v>27</v>
      </c>
      <c r="C453" s="253" t="s">
        <v>44</v>
      </c>
      <c r="D453" s="228" t="s">
        <v>797</v>
      </c>
      <c r="E453" s="219">
        <v>4221</v>
      </c>
      <c r="F453" s="219" t="s">
        <v>322</v>
      </c>
      <c r="G453" s="154" t="s">
        <v>262</v>
      </c>
      <c r="H453" s="246">
        <v>0</v>
      </c>
      <c r="I453" s="246">
        <v>100000</v>
      </c>
      <c r="J453" s="246">
        <v>6000</v>
      </c>
      <c r="K453" s="112" t="s">
        <v>842</v>
      </c>
    </row>
    <row r="454" spans="1:14" ht="27">
      <c r="A454" s="52" t="s">
        <v>214</v>
      </c>
      <c r="B454" s="53" t="s">
        <v>78</v>
      </c>
      <c r="C454" s="50" t="s">
        <v>215</v>
      </c>
      <c r="D454" s="163" t="s">
        <v>78</v>
      </c>
      <c r="E454" s="72" t="s">
        <v>78</v>
      </c>
      <c r="F454" s="72"/>
      <c r="G454" s="102" t="s">
        <v>78</v>
      </c>
      <c r="H454" s="23">
        <f>SUM(H455)</f>
        <v>60000</v>
      </c>
      <c r="I454" s="23">
        <f>SUM(I455)</f>
        <v>60000</v>
      </c>
      <c r="J454" s="23">
        <f>SUM(J455)</f>
        <v>60000</v>
      </c>
      <c r="K454" s="137" t="s">
        <v>309</v>
      </c>
      <c r="L454" s="39"/>
      <c r="M454" s="39"/>
      <c r="N454" s="39"/>
    </row>
    <row r="455" spans="1:11" s="224" customFormat="1" ht="27.75" customHeight="1">
      <c r="A455" s="254" t="s">
        <v>214</v>
      </c>
      <c r="B455" s="255">
        <v>1</v>
      </c>
      <c r="C455" s="225" t="s">
        <v>52</v>
      </c>
      <c r="D455" s="228" t="s">
        <v>798</v>
      </c>
      <c r="E455" s="219">
        <v>3811</v>
      </c>
      <c r="F455" s="219" t="s">
        <v>315</v>
      </c>
      <c r="G455" s="154" t="s">
        <v>261</v>
      </c>
      <c r="H455" s="220">
        <v>60000</v>
      </c>
      <c r="I455" s="220">
        <v>60000</v>
      </c>
      <c r="J455" s="220">
        <v>60000</v>
      </c>
      <c r="K455" s="221" t="s">
        <v>99</v>
      </c>
    </row>
    <row r="456" spans="1:14" ht="27">
      <c r="A456" s="52" t="s">
        <v>216</v>
      </c>
      <c r="B456" s="53" t="s">
        <v>78</v>
      </c>
      <c r="C456" s="47" t="s">
        <v>217</v>
      </c>
      <c r="D456" s="47" t="s">
        <v>78</v>
      </c>
      <c r="E456" s="72" t="s">
        <v>78</v>
      </c>
      <c r="F456" s="72"/>
      <c r="G456" s="102" t="s">
        <v>78</v>
      </c>
      <c r="H456" s="23" t="s">
        <v>78</v>
      </c>
      <c r="I456" s="23" t="s">
        <v>78</v>
      </c>
      <c r="J456" s="23" t="s">
        <v>78</v>
      </c>
      <c r="K456" s="137" t="s">
        <v>78</v>
      </c>
      <c r="L456" s="39"/>
      <c r="M456" s="39"/>
      <c r="N456" s="39"/>
    </row>
    <row r="457" spans="1:11" s="224" customFormat="1" ht="27">
      <c r="A457" s="262" t="s">
        <v>218</v>
      </c>
      <c r="B457" s="263" t="s">
        <v>78</v>
      </c>
      <c r="C457" s="236" t="s">
        <v>219</v>
      </c>
      <c r="D457" s="236" t="s">
        <v>78</v>
      </c>
      <c r="E457" s="237" t="s">
        <v>78</v>
      </c>
      <c r="F457" s="237"/>
      <c r="G457" s="162" t="s">
        <v>78</v>
      </c>
      <c r="H457" s="238">
        <f>SUM(H458:H459)</f>
        <v>20000</v>
      </c>
      <c r="I457" s="238">
        <f>SUM(I458:I459)</f>
        <v>20000</v>
      </c>
      <c r="J457" s="238">
        <f>SUM(J458:J459)</f>
        <v>20000</v>
      </c>
      <c r="K457" s="239" t="s">
        <v>309</v>
      </c>
    </row>
    <row r="458" spans="1:11" s="224" customFormat="1" ht="27">
      <c r="A458" s="254" t="s">
        <v>218</v>
      </c>
      <c r="B458" s="255">
        <v>1</v>
      </c>
      <c r="C458" s="225" t="s">
        <v>32</v>
      </c>
      <c r="D458" s="225" t="s">
        <v>799</v>
      </c>
      <c r="E458" s="219">
        <v>3239</v>
      </c>
      <c r="F458" s="219" t="s">
        <v>322</v>
      </c>
      <c r="G458" s="154" t="s">
        <v>262</v>
      </c>
      <c r="H458" s="232">
        <v>10000</v>
      </c>
      <c r="I458" s="232">
        <v>10000</v>
      </c>
      <c r="J458" s="232">
        <v>10000</v>
      </c>
      <c r="K458" s="221" t="s">
        <v>199</v>
      </c>
    </row>
    <row r="459" spans="1:11" s="224" customFormat="1" ht="27">
      <c r="A459" s="217" t="s">
        <v>218</v>
      </c>
      <c r="B459" s="218">
        <v>2</v>
      </c>
      <c r="C459" s="225" t="s">
        <v>597</v>
      </c>
      <c r="D459" s="228" t="s">
        <v>800</v>
      </c>
      <c r="E459" s="219">
        <v>3237</v>
      </c>
      <c r="F459" s="219" t="s">
        <v>322</v>
      </c>
      <c r="G459" s="154" t="s">
        <v>262</v>
      </c>
      <c r="H459" s="232">
        <v>10000</v>
      </c>
      <c r="I459" s="232">
        <v>10000</v>
      </c>
      <c r="J459" s="232">
        <v>10000</v>
      </c>
      <c r="K459" s="221" t="s">
        <v>199</v>
      </c>
    </row>
    <row r="460" spans="1:14" ht="27">
      <c r="A460" s="43" t="s">
        <v>220</v>
      </c>
      <c r="B460" s="48" t="s">
        <v>78</v>
      </c>
      <c r="C460" s="47" t="s">
        <v>221</v>
      </c>
      <c r="D460" s="47" t="s">
        <v>78</v>
      </c>
      <c r="E460" s="72" t="s">
        <v>78</v>
      </c>
      <c r="F460" s="72"/>
      <c r="G460" s="102" t="s">
        <v>78</v>
      </c>
      <c r="H460" s="23" t="s">
        <v>78</v>
      </c>
      <c r="I460" s="23" t="s">
        <v>78</v>
      </c>
      <c r="J460" s="23" t="s">
        <v>78</v>
      </c>
      <c r="K460" s="137" t="s">
        <v>78</v>
      </c>
      <c r="L460" s="39"/>
      <c r="M460" s="39"/>
      <c r="N460" s="39"/>
    </row>
    <row r="461" spans="1:14" ht="40.5">
      <c r="A461" s="43" t="s">
        <v>222</v>
      </c>
      <c r="B461" s="48" t="s">
        <v>78</v>
      </c>
      <c r="C461" s="47" t="s">
        <v>223</v>
      </c>
      <c r="D461" s="47" t="s">
        <v>78</v>
      </c>
      <c r="E461" s="72" t="s">
        <v>78</v>
      </c>
      <c r="F461" s="72"/>
      <c r="G461" s="102" t="s">
        <v>78</v>
      </c>
      <c r="H461" s="23" t="s">
        <v>78</v>
      </c>
      <c r="I461" s="23" t="s">
        <v>78</v>
      </c>
      <c r="J461" s="23" t="s">
        <v>78</v>
      </c>
      <c r="K461" s="137" t="s">
        <v>78</v>
      </c>
      <c r="L461" s="39"/>
      <c r="M461" s="39"/>
      <c r="N461" s="39"/>
    </row>
    <row r="462" spans="1:14" ht="21.75" customHeight="1">
      <c r="A462" s="43" t="s">
        <v>224</v>
      </c>
      <c r="B462" s="48" t="s">
        <v>78</v>
      </c>
      <c r="C462" s="47" t="s">
        <v>225</v>
      </c>
      <c r="D462" s="47" t="s">
        <v>78</v>
      </c>
      <c r="E462" s="72" t="s">
        <v>78</v>
      </c>
      <c r="F462" s="72"/>
      <c r="G462" s="102" t="s">
        <v>78</v>
      </c>
      <c r="H462" s="23">
        <f>SUM(H463:H493)</f>
        <v>856000</v>
      </c>
      <c r="I462" s="23">
        <f>SUM(I463:I493)</f>
        <v>1451000</v>
      </c>
      <c r="J462" s="23">
        <f>SUM(J463:J493)</f>
        <v>1451000</v>
      </c>
      <c r="K462" s="137" t="s">
        <v>309</v>
      </c>
      <c r="L462" s="39"/>
      <c r="M462" s="39"/>
      <c r="N462" s="39"/>
    </row>
    <row r="463" spans="1:11" s="224" customFormat="1" ht="27">
      <c r="A463" s="217" t="s">
        <v>224</v>
      </c>
      <c r="B463" s="218">
        <v>1</v>
      </c>
      <c r="C463" s="193" t="s">
        <v>365</v>
      </c>
      <c r="D463" s="228" t="s">
        <v>801</v>
      </c>
      <c r="E463" s="219">
        <v>3225</v>
      </c>
      <c r="F463" s="219" t="s">
        <v>314</v>
      </c>
      <c r="G463" s="154" t="s">
        <v>888</v>
      </c>
      <c r="H463" s="220">
        <v>30000</v>
      </c>
      <c r="I463" s="220">
        <v>30000</v>
      </c>
      <c r="J463" s="220">
        <v>30000</v>
      </c>
      <c r="K463" s="221" t="s">
        <v>840</v>
      </c>
    </row>
    <row r="464" spans="1:14" ht="13.5">
      <c r="A464" s="217" t="s">
        <v>224</v>
      </c>
      <c r="B464" s="218">
        <v>2</v>
      </c>
      <c r="C464" s="45" t="s">
        <v>630</v>
      </c>
      <c r="D464" s="45" t="s">
        <v>369</v>
      </c>
      <c r="E464" s="136">
        <v>4511</v>
      </c>
      <c r="F464" s="136" t="s">
        <v>315</v>
      </c>
      <c r="G464" s="91" t="s">
        <v>261</v>
      </c>
      <c r="H464" s="22">
        <v>0</v>
      </c>
      <c r="I464" s="22">
        <v>1000000</v>
      </c>
      <c r="J464" s="22">
        <v>1000000</v>
      </c>
      <c r="K464" s="221" t="s">
        <v>840</v>
      </c>
      <c r="L464" s="39"/>
      <c r="M464" s="39"/>
      <c r="N464" s="39"/>
    </row>
    <row r="465" spans="1:14" ht="13.5">
      <c r="A465" s="217" t="s">
        <v>224</v>
      </c>
      <c r="B465" s="218">
        <v>3</v>
      </c>
      <c r="C465" s="45" t="s">
        <v>630</v>
      </c>
      <c r="D465" s="45" t="s">
        <v>370</v>
      </c>
      <c r="E465" s="136">
        <v>4511</v>
      </c>
      <c r="F465" s="173" t="s">
        <v>340</v>
      </c>
      <c r="G465" s="91" t="s">
        <v>341</v>
      </c>
      <c r="H465" s="22">
        <v>400000</v>
      </c>
      <c r="I465" s="22">
        <v>0</v>
      </c>
      <c r="J465" s="22">
        <v>0</v>
      </c>
      <c r="K465" s="221" t="s">
        <v>840</v>
      </c>
      <c r="L465" s="39"/>
      <c r="M465" s="39"/>
      <c r="N465" s="39"/>
    </row>
    <row r="466" spans="1:14" ht="13.5">
      <c r="A466" s="217" t="s">
        <v>224</v>
      </c>
      <c r="B466" s="218">
        <v>4</v>
      </c>
      <c r="C466" s="45" t="s">
        <v>46</v>
      </c>
      <c r="D466" s="45" t="s">
        <v>887</v>
      </c>
      <c r="E466" s="136">
        <v>4227</v>
      </c>
      <c r="F466" s="136" t="s">
        <v>315</v>
      </c>
      <c r="G466" s="91" t="s">
        <v>261</v>
      </c>
      <c r="H466" s="22">
        <v>100000</v>
      </c>
      <c r="I466" s="22">
        <v>100000</v>
      </c>
      <c r="J466" s="22">
        <v>100000</v>
      </c>
      <c r="K466" s="221" t="s">
        <v>840</v>
      </c>
      <c r="L466" s="39"/>
      <c r="M466" s="39"/>
      <c r="N466" s="39"/>
    </row>
    <row r="467" spans="1:14" ht="13.5">
      <c r="A467" s="217" t="s">
        <v>224</v>
      </c>
      <c r="B467" s="218">
        <v>5</v>
      </c>
      <c r="C467" s="45" t="s">
        <v>365</v>
      </c>
      <c r="D467" s="46" t="s">
        <v>226</v>
      </c>
      <c r="E467" s="136">
        <v>3225</v>
      </c>
      <c r="F467" s="136" t="s">
        <v>315</v>
      </c>
      <c r="G467" s="91" t="s">
        <v>261</v>
      </c>
      <c r="H467" s="22">
        <v>5000</v>
      </c>
      <c r="I467" s="22">
        <v>5000</v>
      </c>
      <c r="J467" s="22">
        <v>5000</v>
      </c>
      <c r="K467" s="221" t="s">
        <v>840</v>
      </c>
      <c r="L467" s="39"/>
      <c r="M467" s="39"/>
      <c r="N467" s="39"/>
    </row>
    <row r="468" spans="1:14" ht="13.5">
      <c r="A468" s="217" t="s">
        <v>224</v>
      </c>
      <c r="B468" s="218">
        <v>6</v>
      </c>
      <c r="C468" s="45" t="s">
        <v>365</v>
      </c>
      <c r="D468" s="45" t="s">
        <v>226</v>
      </c>
      <c r="E468" s="136">
        <v>3225</v>
      </c>
      <c r="F468" s="136" t="s">
        <v>317</v>
      </c>
      <c r="G468" s="91" t="s">
        <v>890</v>
      </c>
      <c r="H468" s="22">
        <v>15500</v>
      </c>
      <c r="I468" s="22">
        <v>15500</v>
      </c>
      <c r="J468" s="22">
        <v>15500</v>
      </c>
      <c r="K468" s="221" t="s">
        <v>840</v>
      </c>
      <c r="L468" s="39"/>
      <c r="M468" s="39"/>
      <c r="N468" s="39"/>
    </row>
    <row r="469" spans="1:11" s="224" customFormat="1" ht="13.5">
      <c r="A469" s="217" t="s">
        <v>224</v>
      </c>
      <c r="B469" s="218">
        <v>7</v>
      </c>
      <c r="C469" s="225" t="s">
        <v>26</v>
      </c>
      <c r="D469" s="166" t="s">
        <v>854</v>
      </c>
      <c r="E469" s="219">
        <v>3233</v>
      </c>
      <c r="F469" s="219"/>
      <c r="G469" s="91" t="s">
        <v>890</v>
      </c>
      <c r="H469" s="220">
        <v>5000</v>
      </c>
      <c r="I469" s="220">
        <v>0</v>
      </c>
      <c r="J469" s="220">
        <v>0</v>
      </c>
      <c r="K469" s="221" t="s">
        <v>199</v>
      </c>
    </row>
    <row r="470" spans="1:11" s="224" customFormat="1" ht="27">
      <c r="A470" s="217" t="s">
        <v>224</v>
      </c>
      <c r="B470" s="218">
        <v>8</v>
      </c>
      <c r="C470" s="225" t="s">
        <v>26</v>
      </c>
      <c r="D470" s="225" t="s">
        <v>913</v>
      </c>
      <c r="E470" s="219">
        <v>3233</v>
      </c>
      <c r="F470" s="219" t="s">
        <v>317</v>
      </c>
      <c r="G470" s="91" t="s">
        <v>890</v>
      </c>
      <c r="H470" s="220">
        <v>10000</v>
      </c>
      <c r="I470" s="220">
        <v>10000</v>
      </c>
      <c r="J470" s="220">
        <v>10000</v>
      </c>
      <c r="K470" s="221" t="s">
        <v>840</v>
      </c>
    </row>
    <row r="471" spans="1:11" s="224" customFormat="1" ht="27">
      <c r="A471" s="217" t="s">
        <v>224</v>
      </c>
      <c r="B471" s="218">
        <v>9</v>
      </c>
      <c r="C471" s="225" t="s">
        <v>19</v>
      </c>
      <c r="D471" s="193" t="s">
        <v>371</v>
      </c>
      <c r="E471" s="219">
        <v>3221</v>
      </c>
      <c r="F471" s="219" t="s">
        <v>317</v>
      </c>
      <c r="G471" s="91" t="s">
        <v>890</v>
      </c>
      <c r="H471" s="220">
        <v>5000</v>
      </c>
      <c r="I471" s="220">
        <v>5000</v>
      </c>
      <c r="J471" s="220">
        <v>5000</v>
      </c>
      <c r="K471" s="221" t="s">
        <v>840</v>
      </c>
    </row>
    <row r="472" spans="1:11" s="224" customFormat="1" ht="27">
      <c r="A472" s="217" t="s">
        <v>224</v>
      </c>
      <c r="B472" s="218">
        <v>10</v>
      </c>
      <c r="C472" s="225" t="s">
        <v>30</v>
      </c>
      <c r="D472" s="225" t="s">
        <v>802</v>
      </c>
      <c r="E472" s="219">
        <v>3237</v>
      </c>
      <c r="F472" s="219" t="s">
        <v>317</v>
      </c>
      <c r="G472" s="91" t="s">
        <v>890</v>
      </c>
      <c r="H472" s="220">
        <v>26000</v>
      </c>
      <c r="I472" s="220">
        <v>26000</v>
      </c>
      <c r="J472" s="220">
        <v>26000</v>
      </c>
      <c r="K472" s="221" t="s">
        <v>840</v>
      </c>
    </row>
    <row r="473" spans="1:11" s="224" customFormat="1" ht="27">
      <c r="A473" s="217" t="s">
        <v>224</v>
      </c>
      <c r="B473" s="218">
        <v>11</v>
      </c>
      <c r="C473" s="225" t="s">
        <v>30</v>
      </c>
      <c r="D473" s="193" t="s">
        <v>803</v>
      </c>
      <c r="E473" s="219">
        <v>3237</v>
      </c>
      <c r="F473" s="219" t="s">
        <v>317</v>
      </c>
      <c r="G473" s="91" t="s">
        <v>890</v>
      </c>
      <c r="H473" s="220">
        <v>11500</v>
      </c>
      <c r="I473" s="220">
        <v>11500</v>
      </c>
      <c r="J473" s="220">
        <v>11500</v>
      </c>
      <c r="K473" s="221" t="s">
        <v>840</v>
      </c>
    </row>
    <row r="474" spans="1:11" s="224" customFormat="1" ht="40.5">
      <c r="A474" s="217" t="s">
        <v>224</v>
      </c>
      <c r="B474" s="218">
        <v>12</v>
      </c>
      <c r="C474" s="225" t="s">
        <v>24</v>
      </c>
      <c r="D474" s="193" t="s">
        <v>804</v>
      </c>
      <c r="E474" s="219">
        <v>3231</v>
      </c>
      <c r="F474" s="219" t="s">
        <v>317</v>
      </c>
      <c r="G474" s="91" t="s">
        <v>890</v>
      </c>
      <c r="H474" s="220">
        <v>7000</v>
      </c>
      <c r="I474" s="220">
        <v>7000</v>
      </c>
      <c r="J474" s="220">
        <v>7000</v>
      </c>
      <c r="K474" s="221" t="s">
        <v>840</v>
      </c>
    </row>
    <row r="475" spans="1:14" ht="13.5">
      <c r="A475" s="217" t="s">
        <v>224</v>
      </c>
      <c r="B475" s="218">
        <v>13</v>
      </c>
      <c r="C475" s="45" t="s">
        <v>18</v>
      </c>
      <c r="D475" s="45" t="s">
        <v>378</v>
      </c>
      <c r="E475" s="136">
        <v>3214</v>
      </c>
      <c r="F475" s="136" t="s">
        <v>317</v>
      </c>
      <c r="G475" s="91" t="s">
        <v>890</v>
      </c>
      <c r="H475" s="22">
        <v>6000</v>
      </c>
      <c r="I475" s="22">
        <v>6000</v>
      </c>
      <c r="J475" s="22">
        <v>6000</v>
      </c>
      <c r="K475" s="221" t="s">
        <v>840</v>
      </c>
      <c r="L475" s="39"/>
      <c r="M475" s="39"/>
      <c r="N475" s="39"/>
    </row>
    <row r="476" spans="1:14" ht="13.5">
      <c r="A476" s="217" t="s">
        <v>224</v>
      </c>
      <c r="B476" s="218">
        <v>14</v>
      </c>
      <c r="C476" s="45" t="s">
        <v>35</v>
      </c>
      <c r="D476" s="45" t="s">
        <v>227</v>
      </c>
      <c r="E476" s="136">
        <v>3292</v>
      </c>
      <c r="F476" s="136" t="s">
        <v>317</v>
      </c>
      <c r="G476" s="91" t="s">
        <v>890</v>
      </c>
      <c r="H476" s="22">
        <v>8000</v>
      </c>
      <c r="I476" s="22">
        <v>8000</v>
      </c>
      <c r="J476" s="22">
        <v>8000</v>
      </c>
      <c r="K476" s="221" t="s">
        <v>840</v>
      </c>
      <c r="L476" s="39"/>
      <c r="M476" s="39"/>
      <c r="N476" s="39"/>
    </row>
    <row r="477" spans="1:11" s="224" customFormat="1" ht="27">
      <c r="A477" s="217" t="s">
        <v>224</v>
      </c>
      <c r="B477" s="218">
        <v>15</v>
      </c>
      <c r="C477" s="225" t="s">
        <v>24</v>
      </c>
      <c r="D477" s="225" t="s">
        <v>805</v>
      </c>
      <c r="E477" s="219">
        <v>3231</v>
      </c>
      <c r="F477" s="219" t="s">
        <v>317</v>
      </c>
      <c r="G477" s="91" t="s">
        <v>890</v>
      </c>
      <c r="H477" s="220">
        <v>1000</v>
      </c>
      <c r="I477" s="220">
        <v>1000</v>
      </c>
      <c r="J477" s="220">
        <v>1000</v>
      </c>
      <c r="K477" s="221" t="s">
        <v>840</v>
      </c>
    </row>
    <row r="478" spans="1:11" s="224" customFormat="1" ht="27">
      <c r="A478" s="217" t="s">
        <v>224</v>
      </c>
      <c r="B478" s="218">
        <v>16</v>
      </c>
      <c r="C478" s="225" t="s">
        <v>36</v>
      </c>
      <c r="D478" s="193" t="s">
        <v>806</v>
      </c>
      <c r="E478" s="219">
        <v>3293</v>
      </c>
      <c r="F478" s="219" t="s">
        <v>317</v>
      </c>
      <c r="G478" s="91" t="s">
        <v>890</v>
      </c>
      <c r="H478" s="220">
        <v>8000</v>
      </c>
      <c r="I478" s="220">
        <v>8000</v>
      </c>
      <c r="J478" s="220">
        <v>8000</v>
      </c>
      <c r="K478" s="221" t="s">
        <v>840</v>
      </c>
    </row>
    <row r="479" spans="1:14" ht="13.5">
      <c r="A479" s="217" t="s">
        <v>224</v>
      </c>
      <c r="B479" s="218">
        <v>17</v>
      </c>
      <c r="C479" s="45" t="s">
        <v>20</v>
      </c>
      <c r="D479" s="45" t="s">
        <v>372</v>
      </c>
      <c r="E479" s="136">
        <v>3223</v>
      </c>
      <c r="F479" s="136" t="s">
        <v>317</v>
      </c>
      <c r="G479" s="91" t="s">
        <v>890</v>
      </c>
      <c r="H479" s="22">
        <v>30000</v>
      </c>
      <c r="I479" s="22">
        <v>30000</v>
      </c>
      <c r="J479" s="22">
        <v>30000</v>
      </c>
      <c r="K479" s="221" t="s">
        <v>840</v>
      </c>
      <c r="L479" s="39"/>
      <c r="M479" s="39"/>
      <c r="N479" s="39"/>
    </row>
    <row r="480" spans="1:11" s="224" customFormat="1" ht="27">
      <c r="A480" s="217" t="s">
        <v>224</v>
      </c>
      <c r="B480" s="218">
        <v>18</v>
      </c>
      <c r="C480" s="225" t="s">
        <v>24</v>
      </c>
      <c r="D480" s="193" t="s">
        <v>807</v>
      </c>
      <c r="E480" s="219">
        <v>3231</v>
      </c>
      <c r="F480" s="219" t="s">
        <v>317</v>
      </c>
      <c r="G480" s="91" t="s">
        <v>890</v>
      </c>
      <c r="H480" s="220">
        <v>5000</v>
      </c>
      <c r="I480" s="220">
        <v>5000</v>
      </c>
      <c r="J480" s="220">
        <v>5000</v>
      </c>
      <c r="K480" s="221" t="s">
        <v>840</v>
      </c>
    </row>
    <row r="481" spans="1:14" ht="13.5">
      <c r="A481" s="217" t="s">
        <v>224</v>
      </c>
      <c r="B481" s="218">
        <v>19</v>
      </c>
      <c r="C481" s="45" t="s">
        <v>26</v>
      </c>
      <c r="D481" s="46" t="s">
        <v>343</v>
      </c>
      <c r="E481" s="136">
        <v>3233</v>
      </c>
      <c r="F481" s="136" t="s">
        <v>317</v>
      </c>
      <c r="G481" s="91" t="s">
        <v>890</v>
      </c>
      <c r="H481" s="22">
        <v>1000</v>
      </c>
      <c r="I481" s="22">
        <v>1000</v>
      </c>
      <c r="J481" s="22">
        <v>1000</v>
      </c>
      <c r="K481" s="221" t="s">
        <v>840</v>
      </c>
      <c r="L481" s="39"/>
      <c r="M481" s="39"/>
      <c r="N481" s="39"/>
    </row>
    <row r="482" spans="1:11" s="224" customFormat="1" ht="27">
      <c r="A482" s="217" t="s">
        <v>224</v>
      </c>
      <c r="B482" s="218">
        <v>20</v>
      </c>
      <c r="C482" s="225" t="s">
        <v>21</v>
      </c>
      <c r="D482" s="193" t="s">
        <v>808</v>
      </c>
      <c r="E482" s="219">
        <v>3224</v>
      </c>
      <c r="F482" s="219" t="s">
        <v>315</v>
      </c>
      <c r="G482" s="154" t="s">
        <v>261</v>
      </c>
      <c r="H482" s="220">
        <v>2000</v>
      </c>
      <c r="I482" s="220">
        <v>2000</v>
      </c>
      <c r="J482" s="220">
        <v>2000</v>
      </c>
      <c r="K482" s="221" t="s">
        <v>840</v>
      </c>
    </row>
    <row r="483" spans="1:11" s="224" customFormat="1" ht="27">
      <c r="A483" s="217" t="s">
        <v>224</v>
      </c>
      <c r="B483" s="218">
        <v>21</v>
      </c>
      <c r="C483" s="225" t="s">
        <v>21</v>
      </c>
      <c r="D483" s="193" t="s">
        <v>808</v>
      </c>
      <c r="E483" s="219">
        <v>3224</v>
      </c>
      <c r="F483" s="219" t="s">
        <v>317</v>
      </c>
      <c r="G483" s="91" t="s">
        <v>890</v>
      </c>
      <c r="H483" s="220">
        <v>8000</v>
      </c>
      <c r="I483" s="220">
        <v>8000</v>
      </c>
      <c r="J483" s="220">
        <v>8000</v>
      </c>
      <c r="K483" s="221" t="s">
        <v>840</v>
      </c>
    </row>
    <row r="484" spans="1:14" ht="13.5">
      <c r="A484" s="217" t="s">
        <v>224</v>
      </c>
      <c r="B484" s="218">
        <v>22</v>
      </c>
      <c r="C484" s="49" t="s">
        <v>25</v>
      </c>
      <c r="D484" s="46" t="s">
        <v>228</v>
      </c>
      <c r="E484" s="136">
        <v>3232</v>
      </c>
      <c r="F484" s="136" t="s">
        <v>317</v>
      </c>
      <c r="G484" s="91" t="s">
        <v>890</v>
      </c>
      <c r="H484" s="22">
        <v>40000</v>
      </c>
      <c r="I484" s="22">
        <v>40000</v>
      </c>
      <c r="J484" s="22">
        <v>40000</v>
      </c>
      <c r="K484" s="221" t="s">
        <v>840</v>
      </c>
      <c r="L484" s="39"/>
      <c r="M484" s="39"/>
      <c r="N484" s="39"/>
    </row>
    <row r="485" spans="1:14" ht="13.5">
      <c r="A485" s="217" t="s">
        <v>224</v>
      </c>
      <c r="B485" s="218">
        <v>23</v>
      </c>
      <c r="C485" s="46" t="s">
        <v>27</v>
      </c>
      <c r="D485" s="46" t="s">
        <v>229</v>
      </c>
      <c r="E485" s="136">
        <v>3234</v>
      </c>
      <c r="F485" s="136" t="s">
        <v>317</v>
      </c>
      <c r="G485" s="91" t="s">
        <v>890</v>
      </c>
      <c r="H485" s="22">
        <v>22000</v>
      </c>
      <c r="I485" s="22">
        <v>22000</v>
      </c>
      <c r="J485" s="22">
        <v>22000</v>
      </c>
      <c r="K485" s="221" t="s">
        <v>840</v>
      </c>
      <c r="L485" s="39"/>
      <c r="M485" s="39"/>
      <c r="N485" s="39"/>
    </row>
    <row r="486" spans="1:14" ht="13.5">
      <c r="A486" s="217" t="s">
        <v>224</v>
      </c>
      <c r="B486" s="218">
        <v>24</v>
      </c>
      <c r="C486" s="46" t="s">
        <v>27</v>
      </c>
      <c r="D486" s="45" t="s">
        <v>230</v>
      </c>
      <c r="E486" s="136">
        <v>3234</v>
      </c>
      <c r="F486" s="136" t="s">
        <v>317</v>
      </c>
      <c r="G486" s="91" t="s">
        <v>890</v>
      </c>
      <c r="H486" s="22">
        <v>30000</v>
      </c>
      <c r="I486" s="22">
        <v>30000</v>
      </c>
      <c r="J486" s="22">
        <v>30000</v>
      </c>
      <c r="K486" s="221" t="s">
        <v>840</v>
      </c>
      <c r="L486" s="39"/>
      <c r="M486" s="39"/>
      <c r="N486" s="39"/>
    </row>
    <row r="487" spans="1:14" ht="13.5">
      <c r="A487" s="217" t="s">
        <v>224</v>
      </c>
      <c r="B487" s="218">
        <v>25</v>
      </c>
      <c r="C487" s="46" t="s">
        <v>27</v>
      </c>
      <c r="D487" s="45" t="s">
        <v>231</v>
      </c>
      <c r="E487" s="136">
        <v>3234</v>
      </c>
      <c r="F487" s="136" t="s">
        <v>317</v>
      </c>
      <c r="G487" s="91" t="s">
        <v>890</v>
      </c>
      <c r="H487" s="22">
        <v>2000</v>
      </c>
      <c r="I487" s="22">
        <v>2000</v>
      </c>
      <c r="J487" s="22">
        <v>2000</v>
      </c>
      <c r="K487" s="221" t="s">
        <v>840</v>
      </c>
      <c r="L487" s="39"/>
      <c r="M487" s="39"/>
      <c r="N487" s="39"/>
    </row>
    <row r="488" spans="1:14" ht="13.5">
      <c r="A488" s="217" t="s">
        <v>224</v>
      </c>
      <c r="B488" s="218">
        <v>26</v>
      </c>
      <c r="C488" s="46" t="s">
        <v>27</v>
      </c>
      <c r="D488" s="31" t="s">
        <v>232</v>
      </c>
      <c r="E488" s="136">
        <v>3234</v>
      </c>
      <c r="F488" s="136" t="s">
        <v>317</v>
      </c>
      <c r="G488" s="91" t="s">
        <v>890</v>
      </c>
      <c r="H488" s="22">
        <v>5000</v>
      </c>
      <c r="I488" s="22">
        <v>5000</v>
      </c>
      <c r="J488" s="22">
        <v>5000</v>
      </c>
      <c r="K488" s="221" t="s">
        <v>840</v>
      </c>
      <c r="L488" s="39"/>
      <c r="M488" s="39"/>
      <c r="N488" s="39"/>
    </row>
    <row r="489" spans="1:14" ht="13.5">
      <c r="A489" s="217" t="s">
        <v>224</v>
      </c>
      <c r="B489" s="218">
        <v>27</v>
      </c>
      <c r="C489" s="46" t="s">
        <v>27</v>
      </c>
      <c r="D489" s="31" t="s">
        <v>233</v>
      </c>
      <c r="E489" s="136">
        <v>3234</v>
      </c>
      <c r="F489" s="136" t="s">
        <v>317</v>
      </c>
      <c r="G489" s="91" t="s">
        <v>890</v>
      </c>
      <c r="H489" s="22">
        <v>2000</v>
      </c>
      <c r="I489" s="22">
        <v>2000</v>
      </c>
      <c r="J489" s="22">
        <v>2000</v>
      </c>
      <c r="K489" s="221" t="s">
        <v>840</v>
      </c>
      <c r="L489" s="39"/>
      <c r="M489" s="39"/>
      <c r="N489" s="39"/>
    </row>
    <row r="490" spans="1:11" s="224" customFormat="1" ht="27">
      <c r="A490" s="217" t="s">
        <v>224</v>
      </c>
      <c r="B490" s="218">
        <v>28</v>
      </c>
      <c r="C490" s="256" t="s">
        <v>25</v>
      </c>
      <c r="D490" s="256" t="s">
        <v>809</v>
      </c>
      <c r="E490" s="219">
        <v>3232</v>
      </c>
      <c r="F490" s="219" t="s">
        <v>317</v>
      </c>
      <c r="G490" s="91" t="s">
        <v>890</v>
      </c>
      <c r="H490" s="220">
        <v>12000</v>
      </c>
      <c r="I490" s="220">
        <v>12000</v>
      </c>
      <c r="J490" s="220">
        <v>12000</v>
      </c>
      <c r="K490" s="221" t="s">
        <v>840</v>
      </c>
    </row>
    <row r="491" spans="1:11" s="224" customFormat="1" ht="27">
      <c r="A491" s="217" t="s">
        <v>224</v>
      </c>
      <c r="B491" s="218">
        <v>29</v>
      </c>
      <c r="C491" s="256" t="s">
        <v>32</v>
      </c>
      <c r="D491" s="256" t="s">
        <v>810</v>
      </c>
      <c r="E491" s="219">
        <v>3239</v>
      </c>
      <c r="F491" s="219" t="s">
        <v>317</v>
      </c>
      <c r="G491" s="91" t="s">
        <v>890</v>
      </c>
      <c r="H491" s="220">
        <v>12000</v>
      </c>
      <c r="I491" s="220">
        <v>12000</v>
      </c>
      <c r="J491" s="220">
        <v>12000</v>
      </c>
      <c r="K491" s="221" t="s">
        <v>840</v>
      </c>
    </row>
    <row r="492" spans="1:14" ht="13.5">
      <c r="A492" s="217" t="s">
        <v>224</v>
      </c>
      <c r="B492" s="218">
        <v>30</v>
      </c>
      <c r="C492" s="31" t="s">
        <v>23</v>
      </c>
      <c r="D492" s="31" t="s">
        <v>811</v>
      </c>
      <c r="E492" s="136">
        <v>3227</v>
      </c>
      <c r="F492" s="136" t="s">
        <v>317</v>
      </c>
      <c r="G492" s="91" t="s">
        <v>890</v>
      </c>
      <c r="H492" s="22">
        <v>28000</v>
      </c>
      <c r="I492" s="22">
        <v>28000</v>
      </c>
      <c r="J492" s="22">
        <v>28000</v>
      </c>
      <c r="K492" s="221" t="s">
        <v>840</v>
      </c>
      <c r="L492" s="39"/>
      <c r="M492" s="39"/>
      <c r="N492" s="39"/>
    </row>
    <row r="493" spans="1:11" s="224" customFormat="1" ht="27">
      <c r="A493" s="217" t="s">
        <v>224</v>
      </c>
      <c r="B493" s="218">
        <v>31</v>
      </c>
      <c r="C493" s="256" t="s">
        <v>32</v>
      </c>
      <c r="D493" s="228" t="s">
        <v>812</v>
      </c>
      <c r="E493" s="219">
        <v>3239</v>
      </c>
      <c r="F493" s="219" t="s">
        <v>315</v>
      </c>
      <c r="G493" s="154" t="s">
        <v>261</v>
      </c>
      <c r="H493" s="220">
        <v>19000</v>
      </c>
      <c r="I493" s="220">
        <v>19000</v>
      </c>
      <c r="J493" s="220">
        <v>19000</v>
      </c>
      <c r="K493" s="221" t="s">
        <v>840</v>
      </c>
    </row>
    <row r="494" spans="1:14" ht="27">
      <c r="A494" s="43" t="s">
        <v>234</v>
      </c>
      <c r="B494" s="48" t="s">
        <v>78</v>
      </c>
      <c r="C494" s="47" t="s">
        <v>236</v>
      </c>
      <c r="D494" s="51" t="s">
        <v>78</v>
      </c>
      <c r="E494" s="72" t="s">
        <v>78</v>
      </c>
      <c r="F494" s="72"/>
      <c r="G494" s="102" t="s">
        <v>78</v>
      </c>
      <c r="H494" s="23">
        <f>SUM(H495:H497)</f>
        <v>10000</v>
      </c>
      <c r="I494" s="23">
        <f>SUM(I495:I497)</f>
        <v>10000</v>
      </c>
      <c r="J494" s="23">
        <f>SUM(J495:J497)</f>
        <v>10000</v>
      </c>
      <c r="K494" s="137" t="s">
        <v>309</v>
      </c>
      <c r="L494" s="39"/>
      <c r="M494" s="39"/>
      <c r="N494" s="39"/>
    </row>
    <row r="495" spans="1:14" ht="13.5">
      <c r="A495" s="217" t="s">
        <v>234</v>
      </c>
      <c r="B495" s="213">
        <v>1</v>
      </c>
      <c r="C495" s="45" t="s">
        <v>15</v>
      </c>
      <c r="D495" s="64" t="s">
        <v>237</v>
      </c>
      <c r="E495" s="136">
        <v>3211</v>
      </c>
      <c r="F495" s="136" t="s">
        <v>315</v>
      </c>
      <c r="G495" s="91" t="s">
        <v>261</v>
      </c>
      <c r="H495" s="22">
        <v>1000</v>
      </c>
      <c r="I495" s="22">
        <v>1000</v>
      </c>
      <c r="J495" s="22">
        <v>1000</v>
      </c>
      <c r="K495" s="221" t="s">
        <v>840</v>
      </c>
      <c r="L495" s="39"/>
      <c r="M495" s="39"/>
      <c r="N495" s="39"/>
    </row>
    <row r="496" spans="1:11" s="224" customFormat="1" ht="27">
      <c r="A496" s="217" t="s">
        <v>234</v>
      </c>
      <c r="B496" s="218">
        <v>2</v>
      </c>
      <c r="C496" s="225" t="s">
        <v>30</v>
      </c>
      <c r="D496" s="193" t="s">
        <v>817</v>
      </c>
      <c r="E496" s="219">
        <v>3237</v>
      </c>
      <c r="F496" s="219" t="s">
        <v>315</v>
      </c>
      <c r="G496" s="154" t="s">
        <v>261</v>
      </c>
      <c r="H496" s="220">
        <v>6000</v>
      </c>
      <c r="I496" s="220">
        <v>6000</v>
      </c>
      <c r="J496" s="220">
        <v>6000</v>
      </c>
      <c r="K496" s="221" t="s">
        <v>840</v>
      </c>
    </row>
    <row r="497" spans="1:11" s="224" customFormat="1" ht="27">
      <c r="A497" s="217" t="s">
        <v>234</v>
      </c>
      <c r="B497" s="218">
        <v>3</v>
      </c>
      <c r="C497" s="225" t="s">
        <v>237</v>
      </c>
      <c r="D497" s="193" t="s">
        <v>818</v>
      </c>
      <c r="E497" s="219">
        <v>3231</v>
      </c>
      <c r="F497" s="219" t="s">
        <v>315</v>
      </c>
      <c r="G497" s="154" t="s">
        <v>261</v>
      </c>
      <c r="H497" s="220">
        <v>3000</v>
      </c>
      <c r="I497" s="220">
        <v>3000</v>
      </c>
      <c r="J497" s="220">
        <v>3000</v>
      </c>
      <c r="K497" s="221" t="s">
        <v>840</v>
      </c>
    </row>
    <row r="498" spans="1:14" ht="27">
      <c r="A498" s="43" t="s">
        <v>235</v>
      </c>
      <c r="B498" s="48" t="s">
        <v>78</v>
      </c>
      <c r="C498" s="47" t="s">
        <v>311</v>
      </c>
      <c r="D498" s="51" t="s">
        <v>78</v>
      </c>
      <c r="E498" s="72" t="s">
        <v>78</v>
      </c>
      <c r="F498" s="72"/>
      <c r="G498" s="102" t="s">
        <v>78</v>
      </c>
      <c r="H498" s="23">
        <f>SUM(H499:H506)</f>
        <v>7000</v>
      </c>
      <c r="I498" s="23">
        <f>SUM(I499:I506)</f>
        <v>63000</v>
      </c>
      <c r="J498" s="23">
        <f>SUM(J499:J506)</f>
        <v>7000</v>
      </c>
      <c r="K498" s="137" t="s">
        <v>309</v>
      </c>
      <c r="L498" s="39"/>
      <c r="M498" s="39"/>
      <c r="N498" s="39"/>
    </row>
    <row r="499" spans="1:11" s="224" customFormat="1" ht="27">
      <c r="A499" s="217" t="s">
        <v>235</v>
      </c>
      <c r="B499" s="218">
        <v>1</v>
      </c>
      <c r="C499" s="225" t="s">
        <v>15</v>
      </c>
      <c r="D499" s="193" t="s">
        <v>813</v>
      </c>
      <c r="E499" s="219">
        <v>3211</v>
      </c>
      <c r="F499" s="219" t="s">
        <v>316</v>
      </c>
      <c r="G499" s="154" t="s">
        <v>260</v>
      </c>
      <c r="H499" s="257">
        <v>2000</v>
      </c>
      <c r="I499" s="257">
        <v>2000</v>
      </c>
      <c r="J499" s="257">
        <v>2000</v>
      </c>
      <c r="K499" s="221" t="s">
        <v>840</v>
      </c>
    </row>
    <row r="500" spans="1:11" s="224" customFormat="1" ht="27">
      <c r="A500" s="217" t="s">
        <v>235</v>
      </c>
      <c r="B500" s="218">
        <v>2</v>
      </c>
      <c r="C500" s="225" t="s">
        <v>33</v>
      </c>
      <c r="D500" s="193" t="s">
        <v>814</v>
      </c>
      <c r="E500" s="219">
        <v>3241</v>
      </c>
      <c r="F500" s="219" t="s">
        <v>316</v>
      </c>
      <c r="G500" s="154" t="s">
        <v>260</v>
      </c>
      <c r="H500" s="257">
        <v>3000</v>
      </c>
      <c r="I500" s="257">
        <v>3000</v>
      </c>
      <c r="J500" s="257">
        <v>3000</v>
      </c>
      <c r="K500" s="221" t="s">
        <v>840</v>
      </c>
    </row>
    <row r="501" spans="1:14" ht="13.5" customHeight="1">
      <c r="A501" s="217" t="s">
        <v>235</v>
      </c>
      <c r="B501" s="218">
        <v>3</v>
      </c>
      <c r="C501" s="45" t="s">
        <v>23</v>
      </c>
      <c r="D501" s="64" t="s">
        <v>815</v>
      </c>
      <c r="E501" s="136">
        <v>3227</v>
      </c>
      <c r="F501" s="136" t="s">
        <v>316</v>
      </c>
      <c r="G501" s="91" t="s">
        <v>260</v>
      </c>
      <c r="H501" s="167">
        <v>0</v>
      </c>
      <c r="I501" s="167">
        <v>14000</v>
      </c>
      <c r="J501" s="167">
        <v>0</v>
      </c>
      <c r="K501" s="221" t="s">
        <v>840</v>
      </c>
      <c r="L501" s="39"/>
      <c r="M501" s="39"/>
      <c r="N501" s="39"/>
    </row>
    <row r="502" spans="1:14" ht="13.5">
      <c r="A502" s="217" t="s">
        <v>235</v>
      </c>
      <c r="B502" s="218">
        <v>4</v>
      </c>
      <c r="C502" s="45" t="s">
        <v>32</v>
      </c>
      <c r="D502" s="64" t="s">
        <v>816</v>
      </c>
      <c r="E502" s="136">
        <v>3239</v>
      </c>
      <c r="F502" s="136" t="s">
        <v>316</v>
      </c>
      <c r="G502" s="91" t="s">
        <v>260</v>
      </c>
      <c r="H502" s="167">
        <v>0</v>
      </c>
      <c r="I502" s="167">
        <v>20000</v>
      </c>
      <c r="J502" s="167">
        <v>0</v>
      </c>
      <c r="K502" s="221" t="s">
        <v>840</v>
      </c>
      <c r="L502" s="39"/>
      <c r="M502" s="39"/>
      <c r="N502" s="39"/>
    </row>
    <row r="503" spans="1:14" ht="13.5">
      <c r="A503" s="217" t="s">
        <v>235</v>
      </c>
      <c r="B503" s="218">
        <v>5</v>
      </c>
      <c r="C503" s="45" t="s">
        <v>52</v>
      </c>
      <c r="D503" s="64" t="s">
        <v>272</v>
      </c>
      <c r="E503" s="136">
        <v>3811</v>
      </c>
      <c r="F503" s="136" t="s">
        <v>316</v>
      </c>
      <c r="G503" s="91" t="s">
        <v>260</v>
      </c>
      <c r="H503" s="167">
        <v>0</v>
      </c>
      <c r="I503" s="167">
        <v>15000</v>
      </c>
      <c r="J503" s="167">
        <v>0</v>
      </c>
      <c r="K503" s="221" t="s">
        <v>840</v>
      </c>
      <c r="L503" s="39"/>
      <c r="M503" s="39"/>
      <c r="N503" s="39"/>
    </row>
    <row r="504" spans="1:14" ht="13.5">
      <c r="A504" s="217" t="s">
        <v>235</v>
      </c>
      <c r="B504" s="218">
        <v>6</v>
      </c>
      <c r="C504" s="45" t="s">
        <v>19</v>
      </c>
      <c r="D504" s="196" t="s">
        <v>540</v>
      </c>
      <c r="E504" s="136">
        <v>3221</v>
      </c>
      <c r="F504" s="136" t="s">
        <v>316</v>
      </c>
      <c r="G504" s="91" t="s">
        <v>260</v>
      </c>
      <c r="H504" s="167">
        <v>0</v>
      </c>
      <c r="I504" s="167">
        <v>4000</v>
      </c>
      <c r="J504" s="167">
        <v>0</v>
      </c>
      <c r="K504" s="221" t="s">
        <v>840</v>
      </c>
      <c r="L504" s="39"/>
      <c r="M504" s="39"/>
      <c r="N504" s="39"/>
    </row>
    <row r="505" spans="1:14" ht="13.5">
      <c r="A505" s="217" t="s">
        <v>235</v>
      </c>
      <c r="B505" s="218">
        <v>7</v>
      </c>
      <c r="C505" s="45" t="s">
        <v>35</v>
      </c>
      <c r="D505" s="45" t="s">
        <v>273</v>
      </c>
      <c r="E505" s="136">
        <v>3292</v>
      </c>
      <c r="F505" s="136" t="s">
        <v>316</v>
      </c>
      <c r="G505" s="91" t="s">
        <v>260</v>
      </c>
      <c r="H505" s="167">
        <v>0</v>
      </c>
      <c r="I505" s="167">
        <v>3000</v>
      </c>
      <c r="J505" s="167">
        <v>0</v>
      </c>
      <c r="K505" s="221" t="s">
        <v>840</v>
      </c>
      <c r="L505" s="39"/>
      <c r="M505" s="39"/>
      <c r="N505" s="39"/>
    </row>
    <row r="506" spans="1:11" s="224" customFormat="1" ht="27">
      <c r="A506" s="217" t="s">
        <v>235</v>
      </c>
      <c r="B506" s="218">
        <v>8</v>
      </c>
      <c r="C506" s="225" t="s">
        <v>24</v>
      </c>
      <c r="D506" s="193" t="s">
        <v>324</v>
      </c>
      <c r="E506" s="219">
        <v>3231</v>
      </c>
      <c r="F506" s="219" t="s">
        <v>316</v>
      </c>
      <c r="G506" s="154" t="s">
        <v>260</v>
      </c>
      <c r="H506" s="257">
        <v>2000</v>
      </c>
      <c r="I506" s="257">
        <v>2000</v>
      </c>
      <c r="J506" s="257">
        <v>2000</v>
      </c>
      <c r="K506" s="221" t="s">
        <v>840</v>
      </c>
    </row>
    <row r="507" spans="1:14" ht="27">
      <c r="A507" s="43" t="s">
        <v>238</v>
      </c>
      <c r="B507" s="48" t="s">
        <v>78</v>
      </c>
      <c r="C507" s="47" t="s">
        <v>239</v>
      </c>
      <c r="D507" s="51" t="s">
        <v>78</v>
      </c>
      <c r="E507" s="72" t="s">
        <v>78</v>
      </c>
      <c r="F507" s="72"/>
      <c r="G507" s="102" t="s">
        <v>78</v>
      </c>
      <c r="H507" s="23" t="s">
        <v>78</v>
      </c>
      <c r="I507" s="23" t="s">
        <v>78</v>
      </c>
      <c r="J507" s="23" t="s">
        <v>78</v>
      </c>
      <c r="K507" s="137" t="s">
        <v>78</v>
      </c>
      <c r="L507" s="39"/>
      <c r="M507" s="39"/>
      <c r="N507" s="39"/>
    </row>
    <row r="508" spans="1:14" ht="27">
      <c r="A508" s="43" t="s">
        <v>240</v>
      </c>
      <c r="B508" s="48" t="s">
        <v>78</v>
      </c>
      <c r="C508" s="47" t="s">
        <v>241</v>
      </c>
      <c r="D508" s="51" t="s">
        <v>78</v>
      </c>
      <c r="E508" s="72" t="s">
        <v>78</v>
      </c>
      <c r="F508" s="72"/>
      <c r="G508" s="102" t="s">
        <v>78</v>
      </c>
      <c r="H508" s="23" t="s">
        <v>78</v>
      </c>
      <c r="I508" s="23" t="s">
        <v>78</v>
      </c>
      <c r="J508" s="23" t="s">
        <v>78</v>
      </c>
      <c r="K508" s="137" t="s">
        <v>78</v>
      </c>
      <c r="L508" s="39"/>
      <c r="M508" s="39"/>
      <c r="N508" s="39"/>
    </row>
    <row r="509" spans="1:14" ht="27">
      <c r="A509" s="56" t="s">
        <v>242</v>
      </c>
      <c r="B509" s="106" t="s">
        <v>78</v>
      </c>
      <c r="C509" s="108" t="s">
        <v>243</v>
      </c>
      <c r="D509" s="108" t="s">
        <v>78</v>
      </c>
      <c r="E509" s="106" t="s">
        <v>78</v>
      </c>
      <c r="F509" s="106"/>
      <c r="G509" s="102" t="s">
        <v>78</v>
      </c>
      <c r="H509" s="23">
        <f>SUM(H510:H513)</f>
        <v>30500</v>
      </c>
      <c r="I509" s="23">
        <f>SUM(I510:I513)</f>
        <v>30500</v>
      </c>
      <c r="J509" s="23">
        <f>SUM(J510:J513)</f>
        <v>30500</v>
      </c>
      <c r="K509" s="137" t="s">
        <v>309</v>
      </c>
      <c r="L509" s="39"/>
      <c r="M509" s="39"/>
      <c r="N509" s="39"/>
    </row>
    <row r="510" spans="1:11" s="224" customFormat="1" ht="27">
      <c r="A510" s="217" t="s">
        <v>242</v>
      </c>
      <c r="B510" s="218">
        <v>1</v>
      </c>
      <c r="C510" s="225" t="s">
        <v>30</v>
      </c>
      <c r="D510" s="228" t="s">
        <v>819</v>
      </c>
      <c r="E510" s="219">
        <v>3237</v>
      </c>
      <c r="F510" s="219" t="s">
        <v>322</v>
      </c>
      <c r="G510" s="154" t="s">
        <v>260</v>
      </c>
      <c r="H510" s="220">
        <v>1500</v>
      </c>
      <c r="I510" s="220">
        <v>1500</v>
      </c>
      <c r="J510" s="220">
        <v>1500</v>
      </c>
      <c r="K510" s="221" t="s">
        <v>199</v>
      </c>
    </row>
    <row r="511" spans="1:11" s="224" customFormat="1" ht="27">
      <c r="A511" s="217" t="s">
        <v>242</v>
      </c>
      <c r="B511" s="218">
        <v>2</v>
      </c>
      <c r="C511" s="225" t="s">
        <v>32</v>
      </c>
      <c r="D511" s="228" t="s">
        <v>820</v>
      </c>
      <c r="E511" s="219">
        <v>3239</v>
      </c>
      <c r="F511" s="219" t="s">
        <v>322</v>
      </c>
      <c r="G511" s="154" t="s">
        <v>260</v>
      </c>
      <c r="H511" s="220">
        <v>25000</v>
      </c>
      <c r="I511" s="220">
        <v>25000</v>
      </c>
      <c r="J511" s="220">
        <v>25000</v>
      </c>
      <c r="K511" s="221" t="s">
        <v>199</v>
      </c>
    </row>
    <row r="512" spans="1:11" s="224" customFormat="1" ht="27">
      <c r="A512" s="217" t="s">
        <v>242</v>
      </c>
      <c r="B512" s="218">
        <v>3</v>
      </c>
      <c r="C512" s="225" t="s">
        <v>28</v>
      </c>
      <c r="D512" s="193" t="s">
        <v>821</v>
      </c>
      <c r="E512" s="219">
        <v>3235</v>
      </c>
      <c r="F512" s="219" t="s">
        <v>322</v>
      </c>
      <c r="G512" s="154" t="s">
        <v>260</v>
      </c>
      <c r="H512" s="220">
        <v>2000</v>
      </c>
      <c r="I512" s="220">
        <v>2000</v>
      </c>
      <c r="J512" s="220">
        <v>2000</v>
      </c>
      <c r="K512" s="221" t="s">
        <v>199</v>
      </c>
    </row>
    <row r="513" spans="1:14" ht="13.5">
      <c r="A513" s="44" t="s">
        <v>242</v>
      </c>
      <c r="B513" s="213">
        <v>4</v>
      </c>
      <c r="C513" s="45" t="s">
        <v>35</v>
      </c>
      <c r="D513" s="46" t="s">
        <v>244</v>
      </c>
      <c r="E513" s="136">
        <v>3292</v>
      </c>
      <c r="F513" s="136" t="s">
        <v>322</v>
      </c>
      <c r="G513" s="154" t="s">
        <v>260</v>
      </c>
      <c r="H513" s="22">
        <v>2000</v>
      </c>
      <c r="I513" s="22">
        <v>2000</v>
      </c>
      <c r="J513" s="22">
        <v>2000</v>
      </c>
      <c r="K513" s="114" t="s">
        <v>199</v>
      </c>
      <c r="L513" s="39"/>
      <c r="M513" s="39"/>
      <c r="N513" s="39"/>
    </row>
    <row r="514" spans="1:14" ht="27">
      <c r="A514" s="56" t="s">
        <v>245</v>
      </c>
      <c r="B514" s="106" t="s">
        <v>78</v>
      </c>
      <c r="C514" s="160" t="s">
        <v>246</v>
      </c>
      <c r="D514" s="160" t="s">
        <v>78</v>
      </c>
      <c r="E514" s="161" t="s">
        <v>78</v>
      </c>
      <c r="F514" s="161"/>
      <c r="G514" s="102" t="s">
        <v>78</v>
      </c>
      <c r="H514" s="23">
        <f>SUM(H515:H518)</f>
        <v>15000</v>
      </c>
      <c r="I514" s="23">
        <f>SUM(I515:I518)</f>
        <v>15000</v>
      </c>
      <c r="J514" s="23">
        <f>SUM(J515:J518)</f>
        <v>15000</v>
      </c>
      <c r="K514" s="137" t="s">
        <v>309</v>
      </c>
      <c r="L514" s="39"/>
      <c r="M514" s="39"/>
      <c r="N514" s="39"/>
    </row>
    <row r="515" spans="1:11" s="224" customFormat="1" ht="27">
      <c r="A515" s="217" t="s">
        <v>245</v>
      </c>
      <c r="B515" s="258">
        <v>1</v>
      </c>
      <c r="C515" s="225" t="s">
        <v>32</v>
      </c>
      <c r="D515" s="259" t="s">
        <v>822</v>
      </c>
      <c r="E515" s="242">
        <v>3239</v>
      </c>
      <c r="F515" s="219" t="s">
        <v>322</v>
      </c>
      <c r="G515" s="154" t="s">
        <v>260</v>
      </c>
      <c r="H515" s="220">
        <v>5000</v>
      </c>
      <c r="I515" s="220">
        <v>5000</v>
      </c>
      <c r="J515" s="220">
        <v>5000</v>
      </c>
      <c r="K515" s="221" t="s">
        <v>199</v>
      </c>
    </row>
    <row r="516" spans="1:14" ht="27">
      <c r="A516" s="44" t="s">
        <v>245</v>
      </c>
      <c r="B516" s="214">
        <v>2</v>
      </c>
      <c r="C516" s="170" t="s">
        <v>24</v>
      </c>
      <c r="D516" s="152" t="s">
        <v>823</v>
      </c>
      <c r="E516" s="153">
        <v>3231</v>
      </c>
      <c r="F516" s="136" t="s">
        <v>322</v>
      </c>
      <c r="G516" s="154" t="s">
        <v>260</v>
      </c>
      <c r="H516" s="22">
        <v>3000</v>
      </c>
      <c r="I516" s="22">
        <v>3000</v>
      </c>
      <c r="J516" s="22">
        <v>3000</v>
      </c>
      <c r="K516" s="114" t="s">
        <v>199</v>
      </c>
      <c r="L516" s="39"/>
      <c r="M516" s="39"/>
      <c r="N516" s="39"/>
    </row>
    <row r="517" spans="1:14" ht="13.5">
      <c r="A517" s="44" t="s">
        <v>245</v>
      </c>
      <c r="B517" s="214">
        <v>3</v>
      </c>
      <c r="C517" s="45" t="s">
        <v>35</v>
      </c>
      <c r="D517" s="152" t="s">
        <v>247</v>
      </c>
      <c r="E517" s="153">
        <v>3292</v>
      </c>
      <c r="F517" s="136" t="s">
        <v>322</v>
      </c>
      <c r="G517" s="154" t="s">
        <v>260</v>
      </c>
      <c r="H517" s="22">
        <v>5000</v>
      </c>
      <c r="I517" s="22">
        <v>5000</v>
      </c>
      <c r="J517" s="22">
        <v>5000</v>
      </c>
      <c r="K517" s="114" t="s">
        <v>199</v>
      </c>
      <c r="L517" s="39"/>
      <c r="M517" s="39"/>
      <c r="N517" s="39"/>
    </row>
    <row r="518" spans="1:14" ht="27">
      <c r="A518" s="44" t="s">
        <v>245</v>
      </c>
      <c r="B518" s="214">
        <v>4</v>
      </c>
      <c r="C518" s="152" t="s">
        <v>33</v>
      </c>
      <c r="D518" s="152" t="s">
        <v>824</v>
      </c>
      <c r="E518" s="153">
        <v>3241</v>
      </c>
      <c r="F518" s="136" t="s">
        <v>322</v>
      </c>
      <c r="G518" s="154" t="s">
        <v>260</v>
      </c>
      <c r="H518" s="22">
        <v>2000</v>
      </c>
      <c r="I518" s="22">
        <v>2000</v>
      </c>
      <c r="J518" s="22">
        <v>2000</v>
      </c>
      <c r="K518" s="114" t="s">
        <v>199</v>
      </c>
      <c r="L518" s="39"/>
      <c r="M518" s="39"/>
      <c r="N518" s="39"/>
    </row>
    <row r="519" spans="1:14" ht="13.5">
      <c r="A519" s="43" t="s">
        <v>78</v>
      </c>
      <c r="B519" s="106" t="s">
        <v>78</v>
      </c>
      <c r="C519" s="160" t="s">
        <v>78</v>
      </c>
      <c r="D519" s="160" t="s">
        <v>78</v>
      </c>
      <c r="E519" s="161" t="s">
        <v>78</v>
      </c>
      <c r="F519" s="161"/>
      <c r="G519" s="162" t="s">
        <v>78</v>
      </c>
      <c r="H519" s="121" t="s">
        <v>78</v>
      </c>
      <c r="I519" s="121" t="s">
        <v>78</v>
      </c>
      <c r="J519" s="121" t="s">
        <v>78</v>
      </c>
      <c r="K519" s="137" t="s">
        <v>78</v>
      </c>
      <c r="L519" s="39"/>
      <c r="M519" s="39"/>
      <c r="N519" s="39"/>
    </row>
    <row r="520" spans="1:14" ht="13.5">
      <c r="A520" s="43" t="s">
        <v>379</v>
      </c>
      <c r="B520" s="106" t="s">
        <v>78</v>
      </c>
      <c r="C520" s="160" t="s">
        <v>380</v>
      </c>
      <c r="D520" s="160" t="s">
        <v>78</v>
      </c>
      <c r="E520" s="161" t="s">
        <v>78</v>
      </c>
      <c r="F520" s="161"/>
      <c r="G520" s="162" t="s">
        <v>78</v>
      </c>
      <c r="H520" s="121">
        <f>SUMIF($K$522:$K$523,"..",H522:H523)</f>
        <v>2000</v>
      </c>
      <c r="I520" s="121">
        <f>SUMIF($K$522:$K$523,"..",I522:I523)</f>
        <v>2000</v>
      </c>
      <c r="J520" s="121">
        <f>SUMIF($K$522:$K$523,"..",J522:J523)</f>
        <v>2000</v>
      </c>
      <c r="K520" s="137" t="s">
        <v>78</v>
      </c>
      <c r="L520" s="39"/>
      <c r="M520" s="39"/>
      <c r="N520" s="39"/>
    </row>
    <row r="521" spans="1:14" ht="27">
      <c r="A521" s="43" t="s">
        <v>379</v>
      </c>
      <c r="B521" s="106" t="s">
        <v>78</v>
      </c>
      <c r="C521" s="174" t="s">
        <v>248</v>
      </c>
      <c r="D521" s="160" t="s">
        <v>78</v>
      </c>
      <c r="E521" s="161" t="s">
        <v>78</v>
      </c>
      <c r="F521" s="161"/>
      <c r="G521" s="162" t="s">
        <v>78</v>
      </c>
      <c r="H521" s="122" t="s">
        <v>78</v>
      </c>
      <c r="I521" s="122" t="s">
        <v>78</v>
      </c>
      <c r="J521" s="122" t="s">
        <v>78</v>
      </c>
      <c r="K521" s="137" t="s">
        <v>78</v>
      </c>
      <c r="L521" s="39"/>
      <c r="M521" s="39"/>
      <c r="N521" s="39"/>
    </row>
    <row r="522" spans="1:14" ht="27">
      <c r="A522" s="43" t="s">
        <v>250</v>
      </c>
      <c r="B522" s="106" t="s">
        <v>78</v>
      </c>
      <c r="C522" s="160" t="s">
        <v>249</v>
      </c>
      <c r="D522" s="160" t="s">
        <v>78</v>
      </c>
      <c r="E522" s="161" t="s">
        <v>78</v>
      </c>
      <c r="F522" s="161"/>
      <c r="G522" s="102" t="s">
        <v>78</v>
      </c>
      <c r="H522" s="23">
        <f>SUM(H523:H523)</f>
        <v>2000</v>
      </c>
      <c r="I522" s="23">
        <f>SUM(I523:I523)</f>
        <v>2000</v>
      </c>
      <c r="J522" s="23">
        <f>SUM(J523:J523)</f>
        <v>2000</v>
      </c>
      <c r="K522" s="137" t="s">
        <v>309</v>
      </c>
      <c r="L522" s="39"/>
      <c r="M522" s="39"/>
      <c r="N522" s="39"/>
    </row>
    <row r="523" spans="1:14" ht="13.5">
      <c r="A523" s="155" t="s">
        <v>250</v>
      </c>
      <c r="B523" s="215">
        <v>1</v>
      </c>
      <c r="C523" s="156" t="s">
        <v>282</v>
      </c>
      <c r="D523" s="156" t="s">
        <v>78</v>
      </c>
      <c r="E523" s="157">
        <v>3234</v>
      </c>
      <c r="F523" s="136" t="s">
        <v>315</v>
      </c>
      <c r="G523" s="158" t="s">
        <v>261</v>
      </c>
      <c r="H523" s="168">
        <v>2000</v>
      </c>
      <c r="I523" s="168">
        <v>2000</v>
      </c>
      <c r="J523" s="168">
        <v>2000</v>
      </c>
      <c r="K523" s="159" t="s">
        <v>99</v>
      </c>
      <c r="L523" s="39"/>
      <c r="M523" s="39"/>
      <c r="N523" s="39"/>
    </row>
    <row r="524" spans="1:14" ht="13.5">
      <c r="A524" s="43" t="s">
        <v>78</v>
      </c>
      <c r="B524" s="106" t="s">
        <v>78</v>
      </c>
      <c r="C524" s="160" t="s">
        <v>78</v>
      </c>
      <c r="D524" s="160" t="s">
        <v>78</v>
      </c>
      <c r="E524" s="161" t="s">
        <v>78</v>
      </c>
      <c r="F524" s="161"/>
      <c r="G524" s="162" t="s">
        <v>78</v>
      </c>
      <c r="H524" s="121" t="s">
        <v>78</v>
      </c>
      <c r="I524" s="121" t="s">
        <v>78</v>
      </c>
      <c r="J524" s="121" t="s">
        <v>78</v>
      </c>
      <c r="K524" s="137" t="s">
        <v>78</v>
      </c>
      <c r="L524" s="39"/>
      <c r="M524" s="39"/>
      <c r="N524" s="39"/>
    </row>
    <row r="525" spans="1:14" ht="13.5">
      <c r="A525" s="43" t="s">
        <v>392</v>
      </c>
      <c r="B525" s="106" t="s">
        <v>78</v>
      </c>
      <c r="C525" s="160" t="s">
        <v>427</v>
      </c>
      <c r="D525" s="160" t="s">
        <v>78</v>
      </c>
      <c r="E525" s="161" t="s">
        <v>78</v>
      </c>
      <c r="F525" s="161"/>
      <c r="G525" s="162" t="s">
        <v>78</v>
      </c>
      <c r="H525" s="121">
        <f>SUMIF($K$527:$K$614,"..",H527:H614)</f>
        <v>4537000</v>
      </c>
      <c r="I525" s="121">
        <f>SUMIF($K$527:$K$614,"..",I527:I614)</f>
        <v>4252000</v>
      </c>
      <c r="J525" s="121">
        <f>SUMIF($K$527:$K$614,"..",J527:J614)</f>
        <v>4204000</v>
      </c>
      <c r="K525" s="137" t="s">
        <v>78</v>
      </c>
      <c r="L525" s="39"/>
      <c r="M525" s="39"/>
      <c r="N525" s="39"/>
    </row>
    <row r="526" spans="1:14" ht="13.5">
      <c r="A526" s="43" t="s">
        <v>392</v>
      </c>
      <c r="B526" s="106" t="s">
        <v>78</v>
      </c>
      <c r="C526" s="174" t="s">
        <v>914</v>
      </c>
      <c r="D526" s="160" t="s">
        <v>78</v>
      </c>
      <c r="E526" s="161" t="s">
        <v>78</v>
      </c>
      <c r="F526" s="161"/>
      <c r="G526" s="162" t="s">
        <v>78</v>
      </c>
      <c r="H526" s="121"/>
      <c r="I526" s="121"/>
      <c r="J526" s="121"/>
      <c r="K526" s="137" t="s">
        <v>78</v>
      </c>
      <c r="L526" s="39"/>
      <c r="M526" s="39"/>
      <c r="N526" s="39"/>
    </row>
    <row r="527" spans="1:14" ht="13.5">
      <c r="A527" s="43" t="s">
        <v>400</v>
      </c>
      <c r="B527" s="106" t="s">
        <v>78</v>
      </c>
      <c r="C527" s="174" t="s">
        <v>914</v>
      </c>
      <c r="D527" s="160" t="s">
        <v>78</v>
      </c>
      <c r="E527" s="161" t="s">
        <v>78</v>
      </c>
      <c r="F527" s="161"/>
      <c r="G527" s="162" t="s">
        <v>78</v>
      </c>
      <c r="H527" s="121" t="s">
        <v>78</v>
      </c>
      <c r="I527" s="121" t="s">
        <v>78</v>
      </c>
      <c r="J527" s="121" t="s">
        <v>78</v>
      </c>
      <c r="K527" s="137" t="s">
        <v>78</v>
      </c>
      <c r="L527" s="39"/>
      <c r="M527" s="39"/>
      <c r="N527" s="39"/>
    </row>
    <row r="528" spans="1:14" ht="13.5">
      <c r="A528" s="43" t="s">
        <v>611</v>
      </c>
      <c r="B528" s="106" t="s">
        <v>78</v>
      </c>
      <c r="C528" s="160" t="s">
        <v>615</v>
      </c>
      <c r="D528" s="160" t="s">
        <v>78</v>
      </c>
      <c r="E528" s="161" t="s">
        <v>78</v>
      </c>
      <c r="F528" s="161"/>
      <c r="G528" s="102" t="s">
        <v>78</v>
      </c>
      <c r="H528" s="122">
        <f>SUM(H529:H568)</f>
        <v>2817000</v>
      </c>
      <c r="I528" s="122">
        <f>SUM(I529:I568)</f>
        <v>2477000</v>
      </c>
      <c r="J528" s="122">
        <f>SUM(J529:J568)</f>
        <v>2470000</v>
      </c>
      <c r="K528" s="137" t="s">
        <v>309</v>
      </c>
      <c r="N528" s="39"/>
    </row>
    <row r="529" spans="1:13" s="224" customFormat="1" ht="27">
      <c r="A529" s="217" t="s">
        <v>611</v>
      </c>
      <c r="B529" s="258">
        <v>1</v>
      </c>
      <c r="C529" s="259" t="s">
        <v>15</v>
      </c>
      <c r="D529" s="259" t="s">
        <v>403</v>
      </c>
      <c r="E529" s="242">
        <v>3211</v>
      </c>
      <c r="F529" s="260" t="s">
        <v>638</v>
      </c>
      <c r="G529" s="154" t="s">
        <v>601</v>
      </c>
      <c r="H529" s="220">
        <v>15000</v>
      </c>
      <c r="I529" s="220">
        <v>15000</v>
      </c>
      <c r="J529" s="220">
        <v>15000</v>
      </c>
      <c r="K529" s="221" t="s">
        <v>426</v>
      </c>
      <c r="L529" s="306"/>
      <c r="M529" s="306"/>
    </row>
    <row r="530" spans="1:13" s="224" customFormat="1" ht="27">
      <c r="A530" s="217" t="s">
        <v>611</v>
      </c>
      <c r="B530" s="258">
        <v>2</v>
      </c>
      <c r="C530" s="259" t="s">
        <v>148</v>
      </c>
      <c r="D530" s="259" t="s">
        <v>404</v>
      </c>
      <c r="E530" s="242">
        <v>3213</v>
      </c>
      <c r="F530" s="260" t="s">
        <v>638</v>
      </c>
      <c r="G530" s="154" t="s">
        <v>601</v>
      </c>
      <c r="H530" s="220">
        <v>53000</v>
      </c>
      <c r="I530" s="220">
        <v>32000</v>
      </c>
      <c r="J530" s="220">
        <v>32000</v>
      </c>
      <c r="K530" s="221" t="s">
        <v>426</v>
      </c>
      <c r="L530" s="223"/>
      <c r="M530" s="223"/>
    </row>
    <row r="531" spans="1:14" ht="13.5">
      <c r="A531" s="217" t="s">
        <v>611</v>
      </c>
      <c r="B531" s="258">
        <v>3</v>
      </c>
      <c r="C531" s="170" t="s">
        <v>149</v>
      </c>
      <c r="D531" s="152" t="s">
        <v>580</v>
      </c>
      <c r="E531" s="153">
        <v>3221</v>
      </c>
      <c r="F531" s="216" t="s">
        <v>638</v>
      </c>
      <c r="G531" s="154" t="s">
        <v>601</v>
      </c>
      <c r="H531" s="22">
        <v>10000</v>
      </c>
      <c r="I531" s="22">
        <v>10000</v>
      </c>
      <c r="J531" s="22">
        <v>10000</v>
      </c>
      <c r="K531" s="114" t="s">
        <v>426</v>
      </c>
      <c r="N531" s="39"/>
    </row>
    <row r="532" spans="1:14" ht="13.5">
      <c r="A532" s="217" t="s">
        <v>611</v>
      </c>
      <c r="B532" s="258">
        <v>4</v>
      </c>
      <c r="C532" s="170" t="s">
        <v>149</v>
      </c>
      <c r="D532" s="152" t="s">
        <v>578</v>
      </c>
      <c r="E532" s="153">
        <v>3221</v>
      </c>
      <c r="F532" s="216" t="s">
        <v>638</v>
      </c>
      <c r="G532" s="154" t="s">
        <v>601</v>
      </c>
      <c r="H532" s="22">
        <v>8000</v>
      </c>
      <c r="I532" s="22">
        <v>8000</v>
      </c>
      <c r="J532" s="22">
        <v>8000</v>
      </c>
      <c r="K532" s="114" t="s">
        <v>426</v>
      </c>
      <c r="N532" s="39"/>
    </row>
    <row r="533" spans="1:14" ht="13.5">
      <c r="A533" s="217" t="s">
        <v>611</v>
      </c>
      <c r="B533" s="258">
        <v>5</v>
      </c>
      <c r="C533" s="170" t="s">
        <v>149</v>
      </c>
      <c r="D533" s="152" t="s">
        <v>579</v>
      </c>
      <c r="E533" s="153">
        <v>3221</v>
      </c>
      <c r="F533" s="216" t="s">
        <v>638</v>
      </c>
      <c r="G533" s="154" t="s">
        <v>601</v>
      </c>
      <c r="H533" s="22">
        <v>5000</v>
      </c>
      <c r="I533" s="22">
        <v>5000</v>
      </c>
      <c r="J533" s="22">
        <v>5000</v>
      </c>
      <c r="K533" s="114" t="s">
        <v>426</v>
      </c>
      <c r="N533" s="39"/>
    </row>
    <row r="534" spans="1:14" ht="13.5">
      <c r="A534" s="217" t="s">
        <v>611</v>
      </c>
      <c r="B534" s="258">
        <v>6</v>
      </c>
      <c r="C534" s="170" t="s">
        <v>564</v>
      </c>
      <c r="D534" s="152" t="s">
        <v>859</v>
      </c>
      <c r="E534" s="153">
        <v>3221</v>
      </c>
      <c r="F534" s="216" t="s">
        <v>638</v>
      </c>
      <c r="G534" s="154" t="s">
        <v>601</v>
      </c>
      <c r="H534" s="22">
        <v>45000</v>
      </c>
      <c r="I534" s="22">
        <v>45000</v>
      </c>
      <c r="J534" s="22">
        <v>45000</v>
      </c>
      <c r="K534" s="114" t="s">
        <v>426</v>
      </c>
      <c r="N534" s="39"/>
    </row>
    <row r="535" spans="1:14" ht="13.5">
      <c r="A535" s="217" t="s">
        <v>611</v>
      </c>
      <c r="B535" s="258">
        <v>7</v>
      </c>
      <c r="C535" s="170" t="s">
        <v>565</v>
      </c>
      <c r="D535" s="152" t="s">
        <v>859</v>
      </c>
      <c r="E535" s="153">
        <v>3221</v>
      </c>
      <c r="F535" s="216" t="s">
        <v>638</v>
      </c>
      <c r="G535" s="154" t="s">
        <v>601</v>
      </c>
      <c r="H535" s="22">
        <v>14000</v>
      </c>
      <c r="I535" s="22">
        <v>14000</v>
      </c>
      <c r="J535" s="22">
        <v>14000</v>
      </c>
      <c r="K535" s="114" t="s">
        <v>426</v>
      </c>
      <c r="N535" s="39"/>
    </row>
    <row r="536" spans="1:13" s="224" customFormat="1" ht="40.5">
      <c r="A536" s="217" t="s">
        <v>611</v>
      </c>
      <c r="B536" s="258">
        <v>8</v>
      </c>
      <c r="C536" s="259" t="s">
        <v>51</v>
      </c>
      <c r="D536" s="259" t="s">
        <v>566</v>
      </c>
      <c r="E536" s="242">
        <v>3222</v>
      </c>
      <c r="F536" s="260" t="s">
        <v>638</v>
      </c>
      <c r="G536" s="154" t="s">
        <v>601</v>
      </c>
      <c r="H536" s="220">
        <v>47000</v>
      </c>
      <c r="I536" s="220">
        <v>40000</v>
      </c>
      <c r="J536" s="220">
        <v>41000</v>
      </c>
      <c r="K536" s="221" t="s">
        <v>426</v>
      </c>
      <c r="L536" s="223"/>
      <c r="M536" s="223"/>
    </row>
    <row r="537" spans="1:14" ht="13.5">
      <c r="A537" s="217" t="s">
        <v>611</v>
      </c>
      <c r="B537" s="258">
        <v>9</v>
      </c>
      <c r="C537" s="170" t="s">
        <v>372</v>
      </c>
      <c r="D537" s="152" t="s">
        <v>78</v>
      </c>
      <c r="E537" s="153">
        <v>3223</v>
      </c>
      <c r="F537" s="216" t="s">
        <v>638</v>
      </c>
      <c r="G537" s="154" t="s">
        <v>601</v>
      </c>
      <c r="H537" s="22">
        <v>96000</v>
      </c>
      <c r="I537" s="22">
        <v>96000</v>
      </c>
      <c r="J537" s="22">
        <v>96000</v>
      </c>
      <c r="K537" s="114" t="s">
        <v>426</v>
      </c>
      <c r="N537" s="39"/>
    </row>
    <row r="538" spans="1:14" ht="13.5">
      <c r="A538" s="217" t="s">
        <v>611</v>
      </c>
      <c r="B538" s="258">
        <v>10</v>
      </c>
      <c r="C538" s="170" t="s">
        <v>20</v>
      </c>
      <c r="D538" s="152" t="s">
        <v>405</v>
      </c>
      <c r="E538" s="153">
        <v>3223</v>
      </c>
      <c r="F538" s="216" t="s">
        <v>638</v>
      </c>
      <c r="G538" s="154" t="s">
        <v>601</v>
      </c>
      <c r="H538" s="22">
        <v>20000</v>
      </c>
      <c r="I538" s="22">
        <v>20000</v>
      </c>
      <c r="J538" s="22">
        <v>20000</v>
      </c>
      <c r="K538" s="114" t="s">
        <v>426</v>
      </c>
      <c r="N538" s="39"/>
    </row>
    <row r="539" spans="1:14" ht="13.5">
      <c r="A539" s="217" t="s">
        <v>611</v>
      </c>
      <c r="B539" s="258">
        <v>11</v>
      </c>
      <c r="C539" s="170" t="s">
        <v>20</v>
      </c>
      <c r="D539" s="152" t="s">
        <v>406</v>
      </c>
      <c r="E539" s="153">
        <v>3223</v>
      </c>
      <c r="F539" s="216" t="s">
        <v>638</v>
      </c>
      <c r="G539" s="154" t="s">
        <v>601</v>
      </c>
      <c r="H539" s="22">
        <v>20000</v>
      </c>
      <c r="I539" s="22">
        <v>20000</v>
      </c>
      <c r="J539" s="22">
        <v>20000</v>
      </c>
      <c r="K539" s="114" t="s">
        <v>426</v>
      </c>
      <c r="N539" s="39"/>
    </row>
    <row r="540" spans="1:14" ht="13.5">
      <c r="A540" s="217" t="s">
        <v>611</v>
      </c>
      <c r="B540" s="258">
        <v>12</v>
      </c>
      <c r="C540" s="170" t="s">
        <v>512</v>
      </c>
      <c r="D540" s="152" t="s">
        <v>859</v>
      </c>
      <c r="E540" s="153">
        <v>3223</v>
      </c>
      <c r="F540" s="216" t="s">
        <v>638</v>
      </c>
      <c r="G540" s="154" t="s">
        <v>601</v>
      </c>
      <c r="H540" s="22">
        <v>700000</v>
      </c>
      <c r="I540" s="22">
        <v>700000</v>
      </c>
      <c r="J540" s="22">
        <v>700000</v>
      </c>
      <c r="K540" s="114" t="s">
        <v>426</v>
      </c>
      <c r="N540" s="39"/>
    </row>
    <row r="541" spans="1:14" ht="13.5">
      <c r="A541" s="217" t="s">
        <v>611</v>
      </c>
      <c r="B541" s="258">
        <v>13</v>
      </c>
      <c r="C541" s="49" t="s">
        <v>151</v>
      </c>
      <c r="D541" s="46" t="s">
        <v>848</v>
      </c>
      <c r="E541" s="136">
        <v>3223</v>
      </c>
      <c r="F541" s="136" t="s">
        <v>319</v>
      </c>
      <c r="G541" s="154" t="s">
        <v>601</v>
      </c>
      <c r="H541" s="22">
        <v>1000</v>
      </c>
      <c r="I541" s="22">
        <v>10000</v>
      </c>
      <c r="J541" s="22">
        <v>10000</v>
      </c>
      <c r="K541" s="114" t="s">
        <v>426</v>
      </c>
      <c r="L541" s="39"/>
      <c r="M541" s="39"/>
      <c r="N541" s="39"/>
    </row>
    <row r="542" spans="1:14" ht="13.5">
      <c r="A542" s="217" t="s">
        <v>611</v>
      </c>
      <c r="B542" s="258">
        <v>14</v>
      </c>
      <c r="C542" s="170" t="s">
        <v>22</v>
      </c>
      <c r="D542" s="152" t="s">
        <v>407</v>
      </c>
      <c r="E542" s="153">
        <v>3225</v>
      </c>
      <c r="F542" s="216" t="s">
        <v>638</v>
      </c>
      <c r="G542" s="154" t="s">
        <v>889</v>
      </c>
      <c r="H542" s="22">
        <v>50000</v>
      </c>
      <c r="I542" s="22">
        <v>45000</v>
      </c>
      <c r="J542" s="22">
        <v>45000</v>
      </c>
      <c r="K542" s="114" t="s">
        <v>426</v>
      </c>
      <c r="N542" s="39"/>
    </row>
    <row r="543" spans="1:13" s="224" customFormat="1" ht="27">
      <c r="A543" s="217" t="s">
        <v>611</v>
      </c>
      <c r="B543" s="258">
        <v>15</v>
      </c>
      <c r="C543" s="259" t="s">
        <v>23</v>
      </c>
      <c r="D543" s="259" t="s">
        <v>408</v>
      </c>
      <c r="E543" s="242">
        <v>3227</v>
      </c>
      <c r="F543" s="260" t="s">
        <v>638</v>
      </c>
      <c r="G543" s="154" t="s">
        <v>889</v>
      </c>
      <c r="H543" s="220">
        <v>46000</v>
      </c>
      <c r="I543" s="220">
        <v>40000</v>
      </c>
      <c r="J543" s="220">
        <v>32000</v>
      </c>
      <c r="K543" s="221" t="s">
        <v>426</v>
      </c>
      <c r="L543" s="223"/>
      <c r="M543" s="223"/>
    </row>
    <row r="544" spans="1:14" ht="13.5">
      <c r="A544" s="217" t="s">
        <v>611</v>
      </c>
      <c r="B544" s="258">
        <v>16</v>
      </c>
      <c r="C544" s="170" t="s">
        <v>24</v>
      </c>
      <c r="D544" s="152" t="s">
        <v>409</v>
      </c>
      <c r="E544" s="153">
        <v>3231</v>
      </c>
      <c r="F544" s="216" t="s">
        <v>638</v>
      </c>
      <c r="G544" s="154" t="s">
        <v>601</v>
      </c>
      <c r="H544" s="22">
        <v>30000</v>
      </c>
      <c r="I544" s="22">
        <v>30000</v>
      </c>
      <c r="J544" s="22">
        <v>30000</v>
      </c>
      <c r="K544" s="114" t="s">
        <v>426</v>
      </c>
      <c r="N544" s="39"/>
    </row>
    <row r="545" spans="1:14" ht="13.5">
      <c r="A545" s="217" t="s">
        <v>611</v>
      </c>
      <c r="B545" s="258">
        <v>17</v>
      </c>
      <c r="C545" s="170" t="s">
        <v>154</v>
      </c>
      <c r="D545" s="152" t="s">
        <v>503</v>
      </c>
      <c r="E545" s="153">
        <v>3231</v>
      </c>
      <c r="F545" s="216" t="s">
        <v>259</v>
      </c>
      <c r="G545" s="154" t="s">
        <v>601</v>
      </c>
      <c r="H545" s="232">
        <v>50000</v>
      </c>
      <c r="I545" s="22">
        <v>50000</v>
      </c>
      <c r="J545" s="22">
        <v>50000</v>
      </c>
      <c r="K545" s="195" t="s">
        <v>426</v>
      </c>
      <c r="N545" s="39"/>
    </row>
    <row r="546" spans="1:14" ht="13.5">
      <c r="A546" s="217" t="s">
        <v>611</v>
      </c>
      <c r="B546" s="258">
        <v>18</v>
      </c>
      <c r="C546" s="170" t="s">
        <v>154</v>
      </c>
      <c r="D546" s="152" t="s">
        <v>504</v>
      </c>
      <c r="E546" s="153">
        <v>3231</v>
      </c>
      <c r="F546" s="216" t="s">
        <v>259</v>
      </c>
      <c r="G546" s="154" t="s">
        <v>601</v>
      </c>
      <c r="H546" s="232">
        <v>25000</v>
      </c>
      <c r="I546" s="22">
        <v>25000</v>
      </c>
      <c r="J546" s="22">
        <v>25000</v>
      </c>
      <c r="K546" s="195" t="s">
        <v>426</v>
      </c>
      <c r="N546" s="39"/>
    </row>
    <row r="547" spans="1:14" ht="13.5">
      <c r="A547" s="217" t="s">
        <v>611</v>
      </c>
      <c r="B547" s="258">
        <v>19</v>
      </c>
      <c r="C547" s="170" t="s">
        <v>155</v>
      </c>
      <c r="D547" s="152"/>
      <c r="E547" s="153">
        <v>3231</v>
      </c>
      <c r="F547" s="216" t="s">
        <v>259</v>
      </c>
      <c r="G547" s="154" t="s">
        <v>601</v>
      </c>
      <c r="H547" s="232">
        <v>25000</v>
      </c>
      <c r="I547" s="22">
        <v>25000</v>
      </c>
      <c r="J547" s="22">
        <v>25000</v>
      </c>
      <c r="K547" s="195" t="s">
        <v>426</v>
      </c>
      <c r="N547" s="39"/>
    </row>
    <row r="548" spans="1:14" s="224" customFormat="1" ht="27">
      <c r="A548" s="217" t="s">
        <v>611</v>
      </c>
      <c r="B548" s="258">
        <v>20</v>
      </c>
      <c r="C548" s="259" t="s">
        <v>25</v>
      </c>
      <c r="D548" s="259" t="s">
        <v>599</v>
      </c>
      <c r="E548" s="242">
        <v>3232</v>
      </c>
      <c r="F548" s="260" t="s">
        <v>638</v>
      </c>
      <c r="G548" s="154" t="s">
        <v>889</v>
      </c>
      <c r="H548" s="220">
        <v>220000</v>
      </c>
      <c r="I548" s="220">
        <v>220000</v>
      </c>
      <c r="J548" s="220">
        <v>220000</v>
      </c>
      <c r="K548" s="221" t="s">
        <v>426</v>
      </c>
      <c r="L548" s="307"/>
      <c r="M548" s="307"/>
      <c r="N548" s="223"/>
    </row>
    <row r="549" spans="1:11" s="224" customFormat="1" ht="27">
      <c r="A549" s="217" t="s">
        <v>611</v>
      </c>
      <c r="B549" s="258">
        <v>21</v>
      </c>
      <c r="C549" s="231" t="s">
        <v>361</v>
      </c>
      <c r="D549" s="193" t="s">
        <v>884</v>
      </c>
      <c r="E549" s="219">
        <v>3232</v>
      </c>
      <c r="F549" s="219" t="s">
        <v>319</v>
      </c>
      <c r="G549" s="154" t="s">
        <v>601</v>
      </c>
      <c r="H549" s="220">
        <v>50000</v>
      </c>
      <c r="I549" s="220">
        <v>50000</v>
      </c>
      <c r="J549" s="220">
        <v>50000</v>
      </c>
      <c r="K549" s="221" t="s">
        <v>426</v>
      </c>
    </row>
    <row r="550" spans="1:14" s="224" customFormat="1" ht="27">
      <c r="A550" s="217" t="s">
        <v>611</v>
      </c>
      <c r="B550" s="258">
        <v>22</v>
      </c>
      <c r="C550" s="259" t="s">
        <v>26</v>
      </c>
      <c r="D550" s="259" t="s">
        <v>410</v>
      </c>
      <c r="E550" s="242">
        <v>3233</v>
      </c>
      <c r="F550" s="260" t="s">
        <v>638</v>
      </c>
      <c r="G550" s="154" t="s">
        <v>601</v>
      </c>
      <c r="H550" s="220">
        <v>80000</v>
      </c>
      <c r="I550" s="220">
        <v>80000</v>
      </c>
      <c r="J550" s="220">
        <v>80000</v>
      </c>
      <c r="K550" s="221" t="s">
        <v>426</v>
      </c>
      <c r="L550" s="309"/>
      <c r="M550" s="309"/>
      <c r="N550" s="309"/>
    </row>
    <row r="551" spans="1:14" ht="12.75" customHeight="1">
      <c r="A551" s="217" t="s">
        <v>611</v>
      </c>
      <c r="B551" s="258">
        <v>23</v>
      </c>
      <c r="C551" s="49" t="s">
        <v>570</v>
      </c>
      <c r="D551" s="49" t="s">
        <v>859</v>
      </c>
      <c r="E551" s="136">
        <v>3234</v>
      </c>
      <c r="F551" s="136" t="s">
        <v>319</v>
      </c>
      <c r="G551" s="154" t="s">
        <v>601</v>
      </c>
      <c r="H551" s="22">
        <v>45000</v>
      </c>
      <c r="I551" s="22">
        <v>45000</v>
      </c>
      <c r="J551" s="22">
        <v>45000</v>
      </c>
      <c r="K551" s="221" t="s">
        <v>426</v>
      </c>
      <c r="L551" s="39"/>
      <c r="M551" s="39"/>
      <c r="N551" s="39"/>
    </row>
    <row r="552" spans="1:14" ht="13.5">
      <c r="A552" s="217" t="s">
        <v>611</v>
      </c>
      <c r="B552" s="258">
        <v>24</v>
      </c>
      <c r="C552" s="170" t="s">
        <v>27</v>
      </c>
      <c r="D552" s="152" t="s">
        <v>598</v>
      </c>
      <c r="E552" s="153">
        <v>3234</v>
      </c>
      <c r="F552" s="216" t="s">
        <v>638</v>
      </c>
      <c r="G552" s="154" t="s">
        <v>601</v>
      </c>
      <c r="H552" s="22">
        <v>65000</v>
      </c>
      <c r="I552" s="22">
        <v>65000</v>
      </c>
      <c r="J552" s="22">
        <v>65000</v>
      </c>
      <c r="K552" s="221" t="s">
        <v>426</v>
      </c>
      <c r="L552" s="305"/>
      <c r="M552" s="305"/>
      <c r="N552" s="305"/>
    </row>
    <row r="553" spans="1:14" ht="13.5">
      <c r="A553" s="217" t="s">
        <v>611</v>
      </c>
      <c r="B553" s="258">
        <v>25</v>
      </c>
      <c r="C553" s="170" t="s">
        <v>27</v>
      </c>
      <c r="D553" s="152" t="s">
        <v>232</v>
      </c>
      <c r="E553" s="153">
        <v>3234</v>
      </c>
      <c r="F553" s="216" t="s">
        <v>638</v>
      </c>
      <c r="G553" s="154" t="s">
        <v>601</v>
      </c>
      <c r="H553" s="22">
        <v>5000</v>
      </c>
      <c r="I553" s="22">
        <v>5000</v>
      </c>
      <c r="J553" s="22">
        <v>5000</v>
      </c>
      <c r="K553" s="221" t="s">
        <v>426</v>
      </c>
      <c r="L553" s="305"/>
      <c r="M553" s="305"/>
      <c r="N553" s="305"/>
    </row>
    <row r="554" spans="1:14" ht="13.5">
      <c r="A554" s="217" t="s">
        <v>611</v>
      </c>
      <c r="B554" s="258">
        <v>26</v>
      </c>
      <c r="C554" s="49" t="s">
        <v>165</v>
      </c>
      <c r="D554" s="46" t="s">
        <v>582</v>
      </c>
      <c r="E554" s="136">
        <v>3235</v>
      </c>
      <c r="F554" s="136" t="s">
        <v>319</v>
      </c>
      <c r="G554" s="154" t="s">
        <v>601</v>
      </c>
      <c r="H554" s="22">
        <v>40000</v>
      </c>
      <c r="I554" s="22">
        <v>40000</v>
      </c>
      <c r="J554" s="22">
        <v>40000</v>
      </c>
      <c r="K554" s="221" t="s">
        <v>426</v>
      </c>
      <c r="L554" s="39"/>
      <c r="M554" s="39"/>
      <c r="N554" s="39"/>
    </row>
    <row r="555" spans="1:14" s="224" customFormat="1" ht="30" customHeight="1">
      <c r="A555" s="217" t="s">
        <v>611</v>
      </c>
      <c r="B555" s="258">
        <v>27</v>
      </c>
      <c r="C555" s="259" t="s">
        <v>29</v>
      </c>
      <c r="D555" s="259" t="s">
        <v>411</v>
      </c>
      <c r="E555" s="242">
        <v>3236</v>
      </c>
      <c r="F555" s="260" t="s">
        <v>638</v>
      </c>
      <c r="G555" s="154" t="s">
        <v>601</v>
      </c>
      <c r="H555" s="220">
        <v>5000</v>
      </c>
      <c r="I555" s="220">
        <v>5000</v>
      </c>
      <c r="J555" s="220">
        <v>5000</v>
      </c>
      <c r="K555" s="221" t="s">
        <v>426</v>
      </c>
      <c r="L555" s="307"/>
      <c r="M555" s="307"/>
      <c r="N555" s="223"/>
    </row>
    <row r="556" spans="1:11" ht="13.5">
      <c r="A556" s="217" t="s">
        <v>611</v>
      </c>
      <c r="B556" s="258">
        <v>28</v>
      </c>
      <c r="C556" s="170" t="s">
        <v>30</v>
      </c>
      <c r="D556" s="152" t="s">
        <v>567</v>
      </c>
      <c r="E556" s="153">
        <v>3237</v>
      </c>
      <c r="F556" s="216" t="s">
        <v>638</v>
      </c>
      <c r="G556" s="154" t="s">
        <v>889</v>
      </c>
      <c r="H556" s="22">
        <v>60000</v>
      </c>
      <c r="I556" s="22">
        <v>60000</v>
      </c>
      <c r="J556" s="22">
        <v>60000</v>
      </c>
      <c r="K556" s="114" t="s">
        <v>426</v>
      </c>
    </row>
    <row r="557" spans="1:14" ht="13.5">
      <c r="A557" s="217" t="s">
        <v>611</v>
      </c>
      <c r="B557" s="258">
        <v>29</v>
      </c>
      <c r="C557" s="45" t="s">
        <v>171</v>
      </c>
      <c r="D557" s="46" t="s">
        <v>624</v>
      </c>
      <c r="E557" s="136">
        <v>3239</v>
      </c>
      <c r="F557" s="136" t="s">
        <v>319</v>
      </c>
      <c r="G557" s="154" t="s">
        <v>601</v>
      </c>
      <c r="H557" s="22">
        <v>240000</v>
      </c>
      <c r="I557" s="22">
        <v>240000</v>
      </c>
      <c r="J557" s="22">
        <v>240000</v>
      </c>
      <c r="K557" s="114" t="s">
        <v>426</v>
      </c>
      <c r="L557" s="39"/>
      <c r="M557" s="39"/>
      <c r="N557" s="39"/>
    </row>
    <row r="558" spans="1:14" ht="13.5">
      <c r="A558" s="217" t="s">
        <v>611</v>
      </c>
      <c r="B558" s="258">
        <v>30</v>
      </c>
      <c r="C558" s="45" t="s">
        <v>523</v>
      </c>
      <c r="D558" s="46" t="s">
        <v>847</v>
      </c>
      <c r="E558" s="136">
        <v>3239</v>
      </c>
      <c r="F558" s="136" t="s">
        <v>319</v>
      </c>
      <c r="G558" s="154" t="s">
        <v>601</v>
      </c>
      <c r="H558" s="22">
        <v>20000</v>
      </c>
      <c r="I558" s="22">
        <v>20000</v>
      </c>
      <c r="J558" s="22">
        <v>20000</v>
      </c>
      <c r="K558" s="114" t="s">
        <v>426</v>
      </c>
      <c r="L558" s="39"/>
      <c r="M558" s="39"/>
      <c r="N558" s="39"/>
    </row>
    <row r="559" spans="1:11" ht="13.5">
      <c r="A559" s="217" t="s">
        <v>611</v>
      </c>
      <c r="B559" s="258">
        <v>31</v>
      </c>
      <c r="C559" s="45" t="s">
        <v>172</v>
      </c>
      <c r="D559" s="46" t="s">
        <v>78</v>
      </c>
      <c r="E559" s="136">
        <v>3239</v>
      </c>
      <c r="F559" s="216" t="s">
        <v>638</v>
      </c>
      <c r="G559" s="154" t="s">
        <v>601</v>
      </c>
      <c r="H559" s="22">
        <v>200000</v>
      </c>
      <c r="I559" s="22">
        <v>200000</v>
      </c>
      <c r="J559" s="22">
        <v>200000</v>
      </c>
      <c r="K559" s="114" t="s">
        <v>426</v>
      </c>
    </row>
    <row r="560" spans="1:14" ht="13.5">
      <c r="A560" s="217" t="s">
        <v>611</v>
      </c>
      <c r="B560" s="258">
        <v>32</v>
      </c>
      <c r="C560" s="170" t="s">
        <v>849</v>
      </c>
      <c r="D560" s="152" t="s">
        <v>850</v>
      </c>
      <c r="E560" s="153">
        <v>3295</v>
      </c>
      <c r="F560" s="216" t="s">
        <v>638</v>
      </c>
      <c r="G560" s="154" t="s">
        <v>601</v>
      </c>
      <c r="H560" s="22">
        <v>80000</v>
      </c>
      <c r="I560" s="22">
        <v>80000</v>
      </c>
      <c r="J560" s="22">
        <v>80000</v>
      </c>
      <c r="K560" s="114" t="s">
        <v>426</v>
      </c>
      <c r="L560" s="305"/>
      <c r="M560" s="305"/>
      <c r="N560" s="305"/>
    </row>
    <row r="561" spans="1:14" ht="13.5">
      <c r="A561" s="217" t="s">
        <v>611</v>
      </c>
      <c r="B561" s="258">
        <v>33</v>
      </c>
      <c r="C561" s="170" t="s">
        <v>36</v>
      </c>
      <c r="D561" s="152" t="s">
        <v>869</v>
      </c>
      <c r="E561" s="153">
        <v>3293</v>
      </c>
      <c r="F561" s="216"/>
      <c r="G561" s="154" t="s">
        <v>889</v>
      </c>
      <c r="H561" s="22">
        <v>10000</v>
      </c>
      <c r="I561" s="22">
        <v>10000</v>
      </c>
      <c r="J561" s="22">
        <v>10000</v>
      </c>
      <c r="K561" s="114" t="s">
        <v>426</v>
      </c>
      <c r="L561" s="285"/>
      <c r="M561" s="285"/>
      <c r="N561" s="285"/>
    </row>
    <row r="562" spans="1:14" s="224" customFormat="1" ht="27">
      <c r="A562" s="217" t="s">
        <v>611</v>
      </c>
      <c r="B562" s="258">
        <v>34</v>
      </c>
      <c r="C562" s="259" t="s">
        <v>44</v>
      </c>
      <c r="D562" s="259" t="s">
        <v>862</v>
      </c>
      <c r="E562" s="242">
        <v>4221</v>
      </c>
      <c r="F562" s="260" t="s">
        <v>638</v>
      </c>
      <c r="G562" s="154" t="s">
        <v>889</v>
      </c>
      <c r="H562" s="220">
        <v>20000</v>
      </c>
      <c r="I562" s="220">
        <v>20000</v>
      </c>
      <c r="J562" s="220">
        <v>20000</v>
      </c>
      <c r="K562" s="221" t="s">
        <v>426</v>
      </c>
      <c r="L562" s="223"/>
      <c r="M562" s="223"/>
      <c r="N562" s="223"/>
    </row>
    <row r="563" spans="1:14" ht="13.5">
      <c r="A563" s="217" t="s">
        <v>611</v>
      </c>
      <c r="B563" s="258">
        <v>35</v>
      </c>
      <c r="C563" s="170" t="s">
        <v>73</v>
      </c>
      <c r="D563" s="152" t="s">
        <v>600</v>
      </c>
      <c r="E563" s="153">
        <v>4223</v>
      </c>
      <c r="F563" s="216" t="s">
        <v>638</v>
      </c>
      <c r="G563" s="154" t="s">
        <v>601</v>
      </c>
      <c r="H563" s="22">
        <v>110000</v>
      </c>
      <c r="I563" s="22">
        <v>100000</v>
      </c>
      <c r="J563" s="22">
        <v>100000</v>
      </c>
      <c r="K563" s="114" t="s">
        <v>426</v>
      </c>
      <c r="L563" s="308"/>
      <c r="M563" s="308"/>
      <c r="N563" s="308"/>
    </row>
    <row r="564" spans="1:11" ht="13.5">
      <c r="A564" s="217" t="s">
        <v>611</v>
      </c>
      <c r="B564" s="258">
        <v>36</v>
      </c>
      <c r="C564" s="170" t="s">
        <v>47</v>
      </c>
      <c r="D564" s="152" t="s">
        <v>568</v>
      </c>
      <c r="E564" s="153">
        <v>4231</v>
      </c>
      <c r="F564" s="216" t="s">
        <v>638</v>
      </c>
      <c r="G564" s="154" t="s">
        <v>889</v>
      </c>
      <c r="H564" s="22">
        <v>100000</v>
      </c>
      <c r="I564" s="22">
        <v>0</v>
      </c>
      <c r="J564" s="22">
        <v>0</v>
      </c>
      <c r="K564" s="114" t="s">
        <v>426</v>
      </c>
    </row>
    <row r="565" spans="1:11" ht="13.5">
      <c r="A565" s="217" t="s">
        <v>611</v>
      </c>
      <c r="B565" s="258">
        <v>37</v>
      </c>
      <c r="C565" s="170" t="s">
        <v>412</v>
      </c>
      <c r="D565" s="152" t="s">
        <v>413</v>
      </c>
      <c r="E565" s="153">
        <v>4233</v>
      </c>
      <c r="F565" s="216" t="s">
        <v>638</v>
      </c>
      <c r="G565" s="154" t="s">
        <v>889</v>
      </c>
      <c r="H565" s="22">
        <v>200000</v>
      </c>
      <c r="I565" s="22">
        <v>0</v>
      </c>
      <c r="J565" s="22">
        <v>0</v>
      </c>
      <c r="K565" s="114" t="s">
        <v>426</v>
      </c>
    </row>
    <row r="566" spans="1:14" s="224" customFormat="1" ht="27">
      <c r="A566" s="217" t="s">
        <v>611</v>
      </c>
      <c r="B566" s="258">
        <v>38</v>
      </c>
      <c r="C566" s="225" t="s">
        <v>15</v>
      </c>
      <c r="D566" s="225" t="s">
        <v>92</v>
      </c>
      <c r="E566" s="219">
        <v>3211</v>
      </c>
      <c r="F566" s="219" t="s">
        <v>315</v>
      </c>
      <c r="G566" s="154" t="s">
        <v>601</v>
      </c>
      <c r="H566" s="220">
        <v>2000</v>
      </c>
      <c r="I566" s="220">
        <v>2000</v>
      </c>
      <c r="J566" s="220">
        <v>2000</v>
      </c>
      <c r="K566" s="114" t="s">
        <v>426</v>
      </c>
      <c r="L566" s="223"/>
      <c r="M566" s="223"/>
      <c r="N566" s="223"/>
    </row>
    <row r="567" spans="1:14" s="224" customFormat="1" ht="27">
      <c r="A567" s="217" t="s">
        <v>611</v>
      </c>
      <c r="B567" s="258">
        <v>39</v>
      </c>
      <c r="C567" s="225" t="s">
        <v>592</v>
      </c>
      <c r="D567" s="225" t="s">
        <v>92</v>
      </c>
      <c r="E567" s="219">
        <v>3241</v>
      </c>
      <c r="F567" s="219" t="s">
        <v>315</v>
      </c>
      <c r="G567" s="154" t="s">
        <v>601</v>
      </c>
      <c r="H567" s="220">
        <v>2000</v>
      </c>
      <c r="I567" s="220">
        <v>2000</v>
      </c>
      <c r="J567" s="220">
        <v>2000</v>
      </c>
      <c r="K567" s="114" t="s">
        <v>426</v>
      </c>
      <c r="L567" s="223"/>
      <c r="M567" s="223"/>
      <c r="N567" s="223"/>
    </row>
    <row r="568" spans="1:11" ht="27" customHeight="1">
      <c r="A568" s="217" t="s">
        <v>611</v>
      </c>
      <c r="B568" s="258">
        <v>40</v>
      </c>
      <c r="C568" s="45" t="s">
        <v>593</v>
      </c>
      <c r="D568" s="45" t="s">
        <v>915</v>
      </c>
      <c r="E568" s="136">
        <v>3231</v>
      </c>
      <c r="F568" s="136" t="s">
        <v>315</v>
      </c>
      <c r="G568" s="154" t="s">
        <v>601</v>
      </c>
      <c r="H568" s="22">
        <v>3000</v>
      </c>
      <c r="I568" s="22">
        <v>3000</v>
      </c>
      <c r="J568" s="22">
        <v>3000</v>
      </c>
      <c r="K568" s="114" t="s">
        <v>426</v>
      </c>
    </row>
    <row r="569" spans="1:11" ht="13.5">
      <c r="A569" s="43" t="s">
        <v>612</v>
      </c>
      <c r="B569" s="99" t="s">
        <v>78</v>
      </c>
      <c r="C569" s="174" t="s">
        <v>616</v>
      </c>
      <c r="D569" s="160"/>
      <c r="E569" s="161" t="s">
        <v>78</v>
      </c>
      <c r="F569" s="161"/>
      <c r="G569" s="102" t="s">
        <v>78</v>
      </c>
      <c r="H569" s="122">
        <f>SUM(H570:H574)</f>
        <v>213000</v>
      </c>
      <c r="I569" s="122">
        <f>SUM(I570:I574)</f>
        <v>213000</v>
      </c>
      <c r="J569" s="122">
        <f>SUM(J570:J574)</f>
        <v>213000</v>
      </c>
      <c r="K569" s="137" t="s">
        <v>309</v>
      </c>
    </row>
    <row r="570" spans="1:14" s="224" customFormat="1" ht="26.25" customHeight="1">
      <c r="A570" s="217" t="s">
        <v>612</v>
      </c>
      <c r="B570" s="258">
        <v>1</v>
      </c>
      <c r="C570" s="259" t="s">
        <v>19</v>
      </c>
      <c r="D570" s="259" t="s">
        <v>586</v>
      </c>
      <c r="E570" s="242">
        <v>3221</v>
      </c>
      <c r="F570" s="260" t="s">
        <v>639</v>
      </c>
      <c r="G570" s="154" t="s">
        <v>889</v>
      </c>
      <c r="H570" s="220">
        <v>1000</v>
      </c>
      <c r="I570" s="220">
        <v>1000</v>
      </c>
      <c r="J570" s="220">
        <v>1000</v>
      </c>
      <c r="K570" s="221" t="s">
        <v>426</v>
      </c>
      <c r="L570" s="223"/>
      <c r="M570" s="223"/>
      <c r="N570" s="223"/>
    </row>
    <row r="571" spans="1:14" s="224" customFormat="1" ht="27">
      <c r="A571" s="217" t="s">
        <v>612</v>
      </c>
      <c r="B571" s="258">
        <v>2</v>
      </c>
      <c r="C571" s="259" t="s">
        <v>28</v>
      </c>
      <c r="D571" s="259" t="s">
        <v>591</v>
      </c>
      <c r="E571" s="242">
        <v>3235</v>
      </c>
      <c r="F571" s="260" t="s">
        <v>639</v>
      </c>
      <c r="G571" s="154" t="s">
        <v>889</v>
      </c>
      <c r="H571" s="220">
        <v>53000</v>
      </c>
      <c r="I571" s="220">
        <v>53000</v>
      </c>
      <c r="J571" s="220">
        <v>53000</v>
      </c>
      <c r="K571" s="221" t="s">
        <v>426</v>
      </c>
      <c r="L571" s="223"/>
      <c r="M571" s="223"/>
      <c r="N571" s="223"/>
    </row>
    <row r="572" spans="1:11" ht="13.5">
      <c r="A572" s="44" t="s">
        <v>612</v>
      </c>
      <c r="B572" s="214">
        <v>3</v>
      </c>
      <c r="C572" s="170" t="s">
        <v>30</v>
      </c>
      <c r="D572" s="152" t="s">
        <v>587</v>
      </c>
      <c r="E572" s="153">
        <v>3237</v>
      </c>
      <c r="F572" s="216" t="s">
        <v>639</v>
      </c>
      <c r="G572" s="154" t="s">
        <v>889</v>
      </c>
      <c r="H572" s="22">
        <v>99000</v>
      </c>
      <c r="I572" s="22">
        <v>99000</v>
      </c>
      <c r="J572" s="22">
        <v>99000</v>
      </c>
      <c r="K572" s="221" t="s">
        <v>426</v>
      </c>
    </row>
    <row r="573" spans="1:14" s="224" customFormat="1" ht="26.25" customHeight="1">
      <c r="A573" s="217" t="s">
        <v>612</v>
      </c>
      <c r="B573" s="258">
        <v>4</v>
      </c>
      <c r="C573" s="259" t="s">
        <v>30</v>
      </c>
      <c r="D573" s="259" t="s">
        <v>588</v>
      </c>
      <c r="E573" s="242">
        <v>3237</v>
      </c>
      <c r="F573" s="260" t="s">
        <v>639</v>
      </c>
      <c r="G573" s="154" t="s">
        <v>889</v>
      </c>
      <c r="H573" s="220">
        <v>42000</v>
      </c>
      <c r="I573" s="220">
        <v>42000</v>
      </c>
      <c r="J573" s="220">
        <v>42000</v>
      </c>
      <c r="K573" s="221" t="s">
        <v>426</v>
      </c>
      <c r="L573" s="223"/>
      <c r="M573" s="223"/>
      <c r="N573" s="223"/>
    </row>
    <row r="574" spans="1:14" ht="13.5">
      <c r="A574" s="44" t="s">
        <v>612</v>
      </c>
      <c r="B574" s="214">
        <v>5</v>
      </c>
      <c r="C574" s="170" t="s">
        <v>30</v>
      </c>
      <c r="D574" s="152" t="s">
        <v>589</v>
      </c>
      <c r="E574" s="153">
        <v>3237</v>
      </c>
      <c r="F574" s="216" t="s">
        <v>639</v>
      </c>
      <c r="G574" s="154" t="s">
        <v>601</v>
      </c>
      <c r="H574" s="22">
        <v>18000</v>
      </c>
      <c r="I574" s="22">
        <v>18000</v>
      </c>
      <c r="J574" s="22">
        <v>18000</v>
      </c>
      <c r="K574" s="221" t="s">
        <v>426</v>
      </c>
      <c r="L574" s="39"/>
      <c r="M574" s="39"/>
      <c r="N574" s="39"/>
    </row>
    <row r="575" spans="1:14" ht="13.5">
      <c r="A575" s="43" t="s">
        <v>613</v>
      </c>
      <c r="B575" s="99" t="s">
        <v>78</v>
      </c>
      <c r="C575" s="174" t="s">
        <v>617</v>
      </c>
      <c r="D575" s="160"/>
      <c r="E575" s="161" t="s">
        <v>78</v>
      </c>
      <c r="F575" s="161"/>
      <c r="G575" s="102" t="s">
        <v>78</v>
      </c>
      <c r="H575" s="122">
        <f>SUM(H576:H580)</f>
        <v>452000</v>
      </c>
      <c r="I575" s="122">
        <f>SUM(I576:I580)</f>
        <v>452000</v>
      </c>
      <c r="J575" s="122">
        <f>SUM(J576:J580)</f>
        <v>452000</v>
      </c>
      <c r="K575" s="137" t="s">
        <v>309</v>
      </c>
      <c r="L575" s="39"/>
      <c r="M575" s="39"/>
      <c r="N575" s="39"/>
    </row>
    <row r="576" spans="1:11" s="224" customFormat="1" ht="26.25" customHeight="1">
      <c r="A576" s="217" t="s">
        <v>613</v>
      </c>
      <c r="B576" s="258">
        <v>1</v>
      </c>
      <c r="C576" s="259" t="s">
        <v>19</v>
      </c>
      <c r="D576" s="259" t="s">
        <v>586</v>
      </c>
      <c r="E576" s="242">
        <v>3221</v>
      </c>
      <c r="F576" s="260" t="s">
        <v>639</v>
      </c>
      <c r="G576" s="154" t="s">
        <v>889</v>
      </c>
      <c r="H576" s="220">
        <v>1000</v>
      </c>
      <c r="I576" s="220">
        <v>1000</v>
      </c>
      <c r="J576" s="220">
        <v>1000</v>
      </c>
      <c r="K576" s="221" t="s">
        <v>426</v>
      </c>
    </row>
    <row r="577" spans="1:11" s="224" customFormat="1" ht="27">
      <c r="A577" s="217" t="s">
        <v>613</v>
      </c>
      <c r="B577" s="258">
        <v>2</v>
      </c>
      <c r="C577" s="259" t="s">
        <v>28</v>
      </c>
      <c r="D577" s="259" t="s">
        <v>602</v>
      </c>
      <c r="E577" s="242">
        <v>3235</v>
      </c>
      <c r="F577" s="260" t="s">
        <v>639</v>
      </c>
      <c r="G577" s="154" t="s">
        <v>889</v>
      </c>
      <c r="H577" s="220">
        <v>13000</v>
      </c>
      <c r="I577" s="220">
        <v>13000</v>
      </c>
      <c r="J577" s="220">
        <v>13000</v>
      </c>
      <c r="K577" s="221" t="s">
        <v>426</v>
      </c>
    </row>
    <row r="578" spans="1:14" ht="13.5">
      <c r="A578" s="44" t="s">
        <v>613</v>
      </c>
      <c r="B578" s="214">
        <v>3</v>
      </c>
      <c r="C578" s="170" t="s">
        <v>30</v>
      </c>
      <c r="D578" s="152" t="s">
        <v>858</v>
      </c>
      <c r="E578" s="153">
        <v>3237</v>
      </c>
      <c r="F578" s="216" t="s">
        <v>639</v>
      </c>
      <c r="G578" s="154" t="s">
        <v>889</v>
      </c>
      <c r="H578" s="22">
        <v>295000</v>
      </c>
      <c r="I578" s="22">
        <v>295000</v>
      </c>
      <c r="J578" s="22">
        <v>295000</v>
      </c>
      <c r="K578" s="221" t="s">
        <v>426</v>
      </c>
      <c r="L578" s="39"/>
      <c r="M578" s="39"/>
      <c r="N578" s="39"/>
    </row>
    <row r="579" spans="1:11" s="224" customFormat="1" ht="26.25" customHeight="1">
      <c r="A579" s="217" t="s">
        <v>613</v>
      </c>
      <c r="B579" s="258">
        <v>4</v>
      </c>
      <c r="C579" s="259" t="s">
        <v>30</v>
      </c>
      <c r="D579" s="259" t="s">
        <v>590</v>
      </c>
      <c r="E579" s="242">
        <v>3237</v>
      </c>
      <c r="F579" s="260" t="s">
        <v>639</v>
      </c>
      <c r="G579" s="154" t="s">
        <v>889</v>
      </c>
      <c r="H579" s="220">
        <v>125000</v>
      </c>
      <c r="I579" s="220">
        <v>125000</v>
      </c>
      <c r="J579" s="220">
        <v>125000</v>
      </c>
      <c r="K579" s="221" t="s">
        <v>426</v>
      </c>
    </row>
    <row r="580" spans="1:14" ht="13.5">
      <c r="A580" s="44" t="s">
        <v>613</v>
      </c>
      <c r="B580" s="214">
        <v>5</v>
      </c>
      <c r="C580" s="170" t="s">
        <v>30</v>
      </c>
      <c r="D580" s="152" t="s">
        <v>610</v>
      </c>
      <c r="E580" s="153">
        <v>3237</v>
      </c>
      <c r="F580" s="216" t="s">
        <v>639</v>
      </c>
      <c r="G580" s="154" t="s">
        <v>601</v>
      </c>
      <c r="H580" s="22">
        <v>18000</v>
      </c>
      <c r="I580" s="22">
        <v>18000</v>
      </c>
      <c r="J580" s="22">
        <v>18000</v>
      </c>
      <c r="K580" s="221" t="s">
        <v>426</v>
      </c>
      <c r="L580" s="39"/>
      <c r="M580" s="39"/>
      <c r="N580" s="39"/>
    </row>
    <row r="581" spans="1:14" ht="13.5">
      <c r="A581" s="44" t="s">
        <v>78</v>
      </c>
      <c r="B581" s="99" t="s">
        <v>78</v>
      </c>
      <c r="C581" s="99" t="s">
        <v>78</v>
      </c>
      <c r="D581" s="99" t="s">
        <v>78</v>
      </c>
      <c r="E581" s="99" t="s">
        <v>78</v>
      </c>
      <c r="F581" s="99" t="s">
        <v>78</v>
      </c>
      <c r="G581" s="210" t="s">
        <v>78</v>
      </c>
      <c r="H581" s="210" t="s">
        <v>78</v>
      </c>
      <c r="I581" s="210" t="s">
        <v>78</v>
      </c>
      <c r="J581" s="210" t="s">
        <v>78</v>
      </c>
      <c r="K581" s="114" t="s">
        <v>78</v>
      </c>
      <c r="L581" s="39"/>
      <c r="M581" s="39"/>
      <c r="N581" s="39"/>
    </row>
    <row r="582" spans="1:14" ht="13.5">
      <c r="A582" s="43" t="s">
        <v>577</v>
      </c>
      <c r="B582" s="106" t="s">
        <v>78</v>
      </c>
      <c r="C582" s="194" t="s">
        <v>414</v>
      </c>
      <c r="D582" s="160" t="s">
        <v>78</v>
      </c>
      <c r="E582" s="161" t="s">
        <v>78</v>
      </c>
      <c r="F582" s="161"/>
      <c r="G582" s="102" t="s">
        <v>78</v>
      </c>
      <c r="H582" s="121">
        <f>SUM(H583:H598)</f>
        <v>231000</v>
      </c>
      <c r="I582" s="121">
        <f>SUM(I583:I598)</f>
        <v>298000</v>
      </c>
      <c r="J582" s="121">
        <f>SUM(J583:J598)</f>
        <v>257000</v>
      </c>
      <c r="K582" s="137" t="s">
        <v>309</v>
      </c>
      <c r="L582" s="39"/>
      <c r="M582" s="39"/>
      <c r="N582" s="39"/>
    </row>
    <row r="583" spans="1:14" ht="13.5">
      <c r="A583" s="44" t="s">
        <v>577</v>
      </c>
      <c r="B583" s="214">
        <v>1</v>
      </c>
      <c r="C583" s="170" t="s">
        <v>15</v>
      </c>
      <c r="D583" s="152" t="s">
        <v>415</v>
      </c>
      <c r="E583" s="153">
        <v>3211</v>
      </c>
      <c r="F583" s="216" t="s">
        <v>638</v>
      </c>
      <c r="G583" s="154" t="s">
        <v>601</v>
      </c>
      <c r="H583" s="22">
        <v>20000</v>
      </c>
      <c r="I583" s="22">
        <v>28000</v>
      </c>
      <c r="J583" s="22">
        <v>32000</v>
      </c>
      <c r="K583" s="114" t="s">
        <v>426</v>
      </c>
      <c r="L583" s="39"/>
      <c r="M583" s="39"/>
      <c r="N583" s="39"/>
    </row>
    <row r="584" spans="1:14" ht="13.5">
      <c r="A584" s="44" t="s">
        <v>577</v>
      </c>
      <c r="B584" s="214">
        <v>2</v>
      </c>
      <c r="C584" s="170" t="s">
        <v>148</v>
      </c>
      <c r="D584" s="152" t="s">
        <v>416</v>
      </c>
      <c r="E584" s="153">
        <v>3213</v>
      </c>
      <c r="F584" s="216" t="s">
        <v>638</v>
      </c>
      <c r="G584" s="154" t="s">
        <v>894</v>
      </c>
      <c r="H584" s="22">
        <v>8000</v>
      </c>
      <c r="I584" s="22">
        <v>10000</v>
      </c>
      <c r="J584" s="22">
        <v>6000</v>
      </c>
      <c r="K584" s="114" t="s">
        <v>426</v>
      </c>
      <c r="L584" s="39"/>
      <c r="M584" s="39"/>
      <c r="N584" s="39"/>
    </row>
    <row r="585" spans="1:14" ht="13.5">
      <c r="A585" s="44" t="s">
        <v>577</v>
      </c>
      <c r="B585" s="214">
        <v>3</v>
      </c>
      <c r="C585" s="170" t="s">
        <v>19</v>
      </c>
      <c r="D585" s="152" t="s">
        <v>580</v>
      </c>
      <c r="E585" s="153">
        <v>3221</v>
      </c>
      <c r="F585" s="216" t="s">
        <v>638</v>
      </c>
      <c r="G585" s="154" t="s">
        <v>894</v>
      </c>
      <c r="H585" s="22">
        <v>9000</v>
      </c>
      <c r="I585" s="22">
        <v>3000</v>
      </c>
      <c r="J585" s="22">
        <v>3000</v>
      </c>
      <c r="K585" s="114" t="s">
        <v>426</v>
      </c>
      <c r="L585" s="39"/>
      <c r="M585" s="39"/>
      <c r="N585" s="39"/>
    </row>
    <row r="586" spans="1:14" ht="13.5">
      <c r="A586" s="44" t="s">
        <v>577</v>
      </c>
      <c r="B586" s="214">
        <v>4</v>
      </c>
      <c r="C586" s="170" t="s">
        <v>19</v>
      </c>
      <c r="D586" s="152" t="s">
        <v>581</v>
      </c>
      <c r="E586" s="153">
        <v>3221</v>
      </c>
      <c r="F586" s="216" t="s">
        <v>638</v>
      </c>
      <c r="G586" s="154" t="s">
        <v>894</v>
      </c>
      <c r="H586" s="22">
        <v>2000</v>
      </c>
      <c r="I586" s="22">
        <v>2000</v>
      </c>
      <c r="J586" s="22">
        <v>2000</v>
      </c>
      <c r="K586" s="114" t="s">
        <v>426</v>
      </c>
      <c r="L586" s="39"/>
      <c r="M586" s="39"/>
      <c r="N586" s="39"/>
    </row>
    <row r="587" spans="1:11" s="224" customFormat="1" ht="27">
      <c r="A587" s="217" t="s">
        <v>577</v>
      </c>
      <c r="B587" s="258">
        <v>5</v>
      </c>
      <c r="C587" s="259" t="s">
        <v>51</v>
      </c>
      <c r="D587" s="259" t="s">
        <v>430</v>
      </c>
      <c r="E587" s="242">
        <v>3222</v>
      </c>
      <c r="F587" s="260" t="s">
        <v>638</v>
      </c>
      <c r="G587" s="154" t="s">
        <v>894</v>
      </c>
      <c r="H587" s="220">
        <v>15000</v>
      </c>
      <c r="I587" s="220">
        <v>20000</v>
      </c>
      <c r="J587" s="220">
        <v>20000</v>
      </c>
      <c r="K587" s="221" t="s">
        <v>426</v>
      </c>
    </row>
    <row r="588" spans="1:14" ht="13.5">
      <c r="A588" s="44" t="s">
        <v>577</v>
      </c>
      <c r="B588" s="214">
        <v>6</v>
      </c>
      <c r="C588" s="170" t="s">
        <v>20</v>
      </c>
      <c r="D588" s="152" t="s">
        <v>417</v>
      </c>
      <c r="E588" s="153">
        <v>3223</v>
      </c>
      <c r="F588" s="216" t="s">
        <v>638</v>
      </c>
      <c r="G588" s="154" t="s">
        <v>894</v>
      </c>
      <c r="H588" s="22">
        <v>6000</v>
      </c>
      <c r="I588" s="22">
        <v>6000</v>
      </c>
      <c r="J588" s="22">
        <v>6000</v>
      </c>
      <c r="K588" s="114" t="s">
        <v>426</v>
      </c>
      <c r="L588" s="39"/>
      <c r="M588" s="39"/>
      <c r="N588" s="39"/>
    </row>
    <row r="589" spans="1:14" ht="13.5">
      <c r="A589" s="44" t="s">
        <v>577</v>
      </c>
      <c r="B589" s="214">
        <v>7</v>
      </c>
      <c r="C589" s="170" t="s">
        <v>418</v>
      </c>
      <c r="D589" s="152" t="s">
        <v>419</v>
      </c>
      <c r="E589" s="153">
        <v>3224</v>
      </c>
      <c r="F589" s="216" t="s">
        <v>638</v>
      </c>
      <c r="G589" s="154" t="s">
        <v>894</v>
      </c>
      <c r="H589" s="22">
        <v>5000</v>
      </c>
      <c r="I589" s="22">
        <v>5000</v>
      </c>
      <c r="J589" s="22">
        <v>5000</v>
      </c>
      <c r="K589" s="114" t="s">
        <v>426</v>
      </c>
      <c r="L589" s="39"/>
      <c r="M589" s="39"/>
      <c r="N589" s="39"/>
    </row>
    <row r="590" spans="1:14" ht="13.5">
      <c r="A590" s="44" t="s">
        <v>577</v>
      </c>
      <c r="B590" s="214">
        <v>8</v>
      </c>
      <c r="C590" s="170" t="s">
        <v>22</v>
      </c>
      <c r="D590" s="152" t="s">
        <v>429</v>
      </c>
      <c r="E590" s="153">
        <v>3225</v>
      </c>
      <c r="F590" s="216" t="s">
        <v>638</v>
      </c>
      <c r="G590" s="154" t="s">
        <v>894</v>
      </c>
      <c r="H590" s="22">
        <v>10000</v>
      </c>
      <c r="I590" s="22">
        <v>3000</v>
      </c>
      <c r="J590" s="22">
        <v>3000</v>
      </c>
      <c r="K590" s="114" t="s">
        <v>426</v>
      </c>
      <c r="L590" s="39"/>
      <c r="M590" s="39"/>
      <c r="N590" s="39"/>
    </row>
    <row r="591" spans="1:14" ht="13.5">
      <c r="A591" s="44" t="s">
        <v>577</v>
      </c>
      <c r="B591" s="214">
        <v>9</v>
      </c>
      <c r="C591" s="170" t="s">
        <v>23</v>
      </c>
      <c r="D591" s="152" t="s">
        <v>428</v>
      </c>
      <c r="E591" s="153">
        <v>3227</v>
      </c>
      <c r="F591" s="216" t="s">
        <v>638</v>
      </c>
      <c r="G591" s="154" t="s">
        <v>894</v>
      </c>
      <c r="H591" s="22">
        <v>6000</v>
      </c>
      <c r="I591" s="22">
        <v>6000</v>
      </c>
      <c r="J591" s="22">
        <v>6000</v>
      </c>
      <c r="K591" s="114" t="s">
        <v>426</v>
      </c>
      <c r="L591" s="39"/>
      <c r="M591" s="39"/>
      <c r="N591" s="39"/>
    </row>
    <row r="592" spans="1:11" s="224" customFormat="1" ht="27">
      <c r="A592" s="217" t="s">
        <v>577</v>
      </c>
      <c r="B592" s="258">
        <v>10</v>
      </c>
      <c r="C592" s="259" t="s">
        <v>25</v>
      </c>
      <c r="D592" s="259" t="s">
        <v>501</v>
      </c>
      <c r="E592" s="242">
        <v>3232</v>
      </c>
      <c r="F592" s="260" t="s">
        <v>638</v>
      </c>
      <c r="G592" s="154" t="s">
        <v>894</v>
      </c>
      <c r="H592" s="220">
        <v>67000</v>
      </c>
      <c r="I592" s="220">
        <v>55000</v>
      </c>
      <c r="J592" s="220">
        <v>59000</v>
      </c>
      <c r="K592" s="221" t="s">
        <v>426</v>
      </c>
    </row>
    <row r="593" spans="1:14" ht="13.5">
      <c r="A593" s="44" t="s">
        <v>577</v>
      </c>
      <c r="B593" s="214">
        <v>11</v>
      </c>
      <c r="C593" s="170" t="s">
        <v>29</v>
      </c>
      <c r="D593" s="152" t="s">
        <v>420</v>
      </c>
      <c r="E593" s="153">
        <v>3236</v>
      </c>
      <c r="F593" s="216" t="s">
        <v>638</v>
      </c>
      <c r="G593" s="154" t="s">
        <v>601</v>
      </c>
      <c r="H593" s="22">
        <v>6000</v>
      </c>
      <c r="I593" s="22">
        <v>0</v>
      </c>
      <c r="J593" s="22">
        <v>0</v>
      </c>
      <c r="K593" s="114" t="s">
        <v>426</v>
      </c>
      <c r="L593" s="39"/>
      <c r="M593" s="39"/>
      <c r="N593" s="39"/>
    </row>
    <row r="594" spans="1:14" ht="13.5">
      <c r="A594" s="44" t="s">
        <v>577</v>
      </c>
      <c r="B594" s="214">
        <v>12</v>
      </c>
      <c r="C594" s="170" t="s">
        <v>30</v>
      </c>
      <c r="D594" s="152" t="s">
        <v>421</v>
      </c>
      <c r="E594" s="153">
        <v>3237</v>
      </c>
      <c r="F594" s="216" t="s">
        <v>638</v>
      </c>
      <c r="G594" s="154" t="s">
        <v>894</v>
      </c>
      <c r="H594" s="22">
        <v>0</v>
      </c>
      <c r="I594" s="22">
        <v>8000</v>
      </c>
      <c r="J594" s="22">
        <v>8000</v>
      </c>
      <c r="K594" s="114" t="s">
        <v>426</v>
      </c>
      <c r="L594" s="39"/>
      <c r="M594" s="39"/>
      <c r="N594" s="39"/>
    </row>
    <row r="595" spans="1:14" ht="13.5">
      <c r="A595" s="44" t="s">
        <v>577</v>
      </c>
      <c r="B595" s="214">
        <v>13</v>
      </c>
      <c r="C595" s="170" t="s">
        <v>38</v>
      </c>
      <c r="D595" s="152" t="s">
        <v>422</v>
      </c>
      <c r="E595" s="153">
        <v>3295</v>
      </c>
      <c r="F595" s="216" t="s">
        <v>638</v>
      </c>
      <c r="G595" s="154" t="s">
        <v>894</v>
      </c>
      <c r="H595" s="22">
        <v>10000</v>
      </c>
      <c r="I595" s="22">
        <v>7000</v>
      </c>
      <c r="J595" s="22">
        <v>7000</v>
      </c>
      <c r="K595" s="114" t="s">
        <v>426</v>
      </c>
      <c r="L595" s="39"/>
      <c r="M595" s="39"/>
      <c r="N595" s="39"/>
    </row>
    <row r="596" spans="1:14" ht="13.5">
      <c r="A596" s="44" t="s">
        <v>577</v>
      </c>
      <c r="B596" s="214">
        <v>14</v>
      </c>
      <c r="C596" s="170" t="s">
        <v>44</v>
      </c>
      <c r="D596" s="152" t="s">
        <v>423</v>
      </c>
      <c r="E596" s="153">
        <v>4221</v>
      </c>
      <c r="F596" s="216" t="s">
        <v>638</v>
      </c>
      <c r="G596" s="154" t="s">
        <v>894</v>
      </c>
      <c r="H596" s="22">
        <v>37000</v>
      </c>
      <c r="I596" s="22">
        <v>20000</v>
      </c>
      <c r="J596" s="22">
        <v>20000</v>
      </c>
      <c r="K596" s="114" t="s">
        <v>426</v>
      </c>
      <c r="L596" s="39"/>
      <c r="M596" s="39"/>
      <c r="N596" s="39"/>
    </row>
    <row r="597" spans="1:14" ht="13.5">
      <c r="A597" s="44" t="s">
        <v>577</v>
      </c>
      <c r="B597" s="214">
        <v>15</v>
      </c>
      <c r="C597" s="170" t="s">
        <v>401</v>
      </c>
      <c r="D597" s="152" t="s">
        <v>424</v>
      </c>
      <c r="E597" s="153">
        <v>4225</v>
      </c>
      <c r="F597" s="216" t="s">
        <v>638</v>
      </c>
      <c r="G597" s="154" t="s">
        <v>894</v>
      </c>
      <c r="H597" s="22">
        <v>20000</v>
      </c>
      <c r="I597" s="22">
        <v>125000</v>
      </c>
      <c r="J597" s="22">
        <v>80000</v>
      </c>
      <c r="K597" s="114" t="s">
        <v>426</v>
      </c>
      <c r="L597" s="39"/>
      <c r="M597" s="39"/>
      <c r="N597" s="39"/>
    </row>
    <row r="598" spans="1:14" ht="13.5">
      <c r="A598" s="44" t="s">
        <v>577</v>
      </c>
      <c r="B598" s="214">
        <v>16</v>
      </c>
      <c r="C598" s="170" t="s">
        <v>402</v>
      </c>
      <c r="D598" s="152" t="s">
        <v>425</v>
      </c>
      <c r="E598" s="153">
        <v>4227</v>
      </c>
      <c r="F598" s="216" t="s">
        <v>638</v>
      </c>
      <c r="G598" s="154" t="s">
        <v>894</v>
      </c>
      <c r="H598" s="22">
        <v>10000</v>
      </c>
      <c r="I598" s="22">
        <v>0</v>
      </c>
      <c r="J598" s="22">
        <v>0</v>
      </c>
      <c r="K598" s="114" t="s">
        <v>426</v>
      </c>
      <c r="L598" s="39"/>
      <c r="M598" s="39"/>
      <c r="N598" s="39"/>
    </row>
    <row r="599" spans="1:14" ht="13.5">
      <c r="A599" s="43" t="s">
        <v>618</v>
      </c>
      <c r="B599" s="48" t="s">
        <v>78</v>
      </c>
      <c r="C599" s="149" t="s">
        <v>607</v>
      </c>
      <c r="D599" s="51" t="s">
        <v>78</v>
      </c>
      <c r="E599" s="72" t="s">
        <v>78</v>
      </c>
      <c r="F599" s="72"/>
      <c r="G599" s="102" t="s">
        <v>78</v>
      </c>
      <c r="H599" s="23" t="s">
        <v>78</v>
      </c>
      <c r="I599" s="23" t="s">
        <v>78</v>
      </c>
      <c r="J599" s="23" t="s">
        <v>78</v>
      </c>
      <c r="K599" s="137" t="s">
        <v>78</v>
      </c>
      <c r="L599" s="39"/>
      <c r="M599" s="39"/>
      <c r="N599" s="39"/>
    </row>
    <row r="600" spans="1:14" ht="13.5">
      <c r="A600" s="43" t="s">
        <v>619</v>
      </c>
      <c r="B600" s="48" t="s">
        <v>78</v>
      </c>
      <c r="C600" s="149" t="s">
        <v>608</v>
      </c>
      <c r="D600" s="51" t="s">
        <v>78</v>
      </c>
      <c r="E600" s="72" t="s">
        <v>78</v>
      </c>
      <c r="F600" s="72"/>
      <c r="G600" s="102" t="s">
        <v>78</v>
      </c>
      <c r="H600" s="23">
        <f>SUM(H601:H610)</f>
        <v>524000</v>
      </c>
      <c r="I600" s="23">
        <f>SUM(I601:I610)</f>
        <v>512000</v>
      </c>
      <c r="J600" s="23">
        <f>SUM(J601:J610)</f>
        <v>512000</v>
      </c>
      <c r="K600" s="137" t="s">
        <v>309</v>
      </c>
      <c r="L600" s="39"/>
      <c r="M600" s="39"/>
      <c r="N600" s="39"/>
    </row>
    <row r="601" spans="1:14" ht="27">
      <c r="A601" s="44" t="s">
        <v>619</v>
      </c>
      <c r="B601" s="213">
        <v>1</v>
      </c>
      <c r="C601" s="109" t="s">
        <v>51</v>
      </c>
      <c r="D601" s="46" t="s">
        <v>872</v>
      </c>
      <c r="E601" s="136">
        <v>3222</v>
      </c>
      <c r="F601" s="216" t="s">
        <v>639</v>
      </c>
      <c r="G601" s="154" t="s">
        <v>893</v>
      </c>
      <c r="H601" s="22">
        <v>320000</v>
      </c>
      <c r="I601" s="22">
        <v>320000</v>
      </c>
      <c r="J601" s="22">
        <v>320000</v>
      </c>
      <c r="K601" s="114" t="s">
        <v>426</v>
      </c>
      <c r="L601" s="39"/>
      <c r="M601" s="39"/>
      <c r="N601" s="39"/>
    </row>
    <row r="602" spans="1:14" ht="13.5">
      <c r="A602" s="44" t="s">
        <v>619</v>
      </c>
      <c r="B602" s="213">
        <v>2</v>
      </c>
      <c r="C602" s="109" t="s">
        <v>51</v>
      </c>
      <c r="D602" s="46" t="s">
        <v>871</v>
      </c>
      <c r="E602" s="136">
        <v>3222</v>
      </c>
      <c r="F602" s="216" t="s">
        <v>639</v>
      </c>
      <c r="G602" s="154" t="s">
        <v>893</v>
      </c>
      <c r="H602" s="22">
        <v>80000</v>
      </c>
      <c r="I602" s="22">
        <v>80000</v>
      </c>
      <c r="J602" s="22">
        <v>80000</v>
      </c>
      <c r="K602" s="114" t="s">
        <v>426</v>
      </c>
      <c r="L602" s="39"/>
      <c r="M602" s="39"/>
      <c r="N602" s="39"/>
    </row>
    <row r="603" spans="1:14" ht="13.5">
      <c r="A603" s="44" t="s">
        <v>619</v>
      </c>
      <c r="B603" s="213">
        <v>3</v>
      </c>
      <c r="C603" s="109" t="s">
        <v>19</v>
      </c>
      <c r="D603" s="46" t="s">
        <v>364</v>
      </c>
      <c r="E603" s="136">
        <v>3221</v>
      </c>
      <c r="F603" s="216" t="s">
        <v>639</v>
      </c>
      <c r="G603" s="154" t="s">
        <v>893</v>
      </c>
      <c r="H603" s="22">
        <v>84800</v>
      </c>
      <c r="I603" s="22">
        <v>84800</v>
      </c>
      <c r="J603" s="22">
        <v>84800</v>
      </c>
      <c r="K603" s="114" t="s">
        <v>426</v>
      </c>
      <c r="L603" s="39"/>
      <c r="M603" s="39"/>
      <c r="N603" s="39"/>
    </row>
    <row r="604" spans="1:14" ht="13.5">
      <c r="A604" s="44" t="s">
        <v>619</v>
      </c>
      <c r="B604" s="213">
        <v>4</v>
      </c>
      <c r="C604" s="54" t="s">
        <v>24</v>
      </c>
      <c r="D604" s="54" t="s">
        <v>178</v>
      </c>
      <c r="E604" s="136">
        <v>3231</v>
      </c>
      <c r="F604" s="216" t="s">
        <v>639</v>
      </c>
      <c r="G604" s="154" t="s">
        <v>893</v>
      </c>
      <c r="H604" s="22">
        <v>4000</v>
      </c>
      <c r="I604" s="22">
        <v>4000</v>
      </c>
      <c r="J604" s="22">
        <v>4000</v>
      </c>
      <c r="K604" s="114" t="s">
        <v>426</v>
      </c>
      <c r="L604" s="39"/>
      <c r="M604" s="39"/>
      <c r="N604" s="39"/>
    </row>
    <row r="605" spans="1:14" ht="13.5">
      <c r="A605" s="44" t="s">
        <v>619</v>
      </c>
      <c r="B605" s="213">
        <v>5</v>
      </c>
      <c r="C605" s="45" t="s">
        <v>19</v>
      </c>
      <c r="D605" s="45" t="s">
        <v>179</v>
      </c>
      <c r="E605" s="136">
        <v>3221</v>
      </c>
      <c r="F605" s="216" t="s">
        <v>639</v>
      </c>
      <c r="G605" s="154" t="s">
        <v>893</v>
      </c>
      <c r="H605" s="22">
        <v>2200</v>
      </c>
      <c r="I605" s="22">
        <v>2200</v>
      </c>
      <c r="J605" s="22">
        <v>2200</v>
      </c>
      <c r="K605" s="114" t="s">
        <v>426</v>
      </c>
      <c r="L605" s="39"/>
      <c r="M605" s="39"/>
      <c r="N605" s="39"/>
    </row>
    <row r="606" spans="1:14" ht="13.5">
      <c r="A606" s="44" t="s">
        <v>619</v>
      </c>
      <c r="B606" s="213">
        <v>6</v>
      </c>
      <c r="C606" s="45" t="s">
        <v>180</v>
      </c>
      <c r="D606" s="45" t="s">
        <v>180</v>
      </c>
      <c r="E606" s="136">
        <v>4227</v>
      </c>
      <c r="F606" s="216" t="s">
        <v>639</v>
      </c>
      <c r="G606" s="154" t="s">
        <v>893</v>
      </c>
      <c r="H606" s="22">
        <v>10000</v>
      </c>
      <c r="I606" s="22">
        <v>5000</v>
      </c>
      <c r="J606" s="22">
        <v>5000</v>
      </c>
      <c r="K606" s="114" t="s">
        <v>426</v>
      </c>
      <c r="L606" s="39"/>
      <c r="M606" s="39"/>
      <c r="N606" s="39"/>
    </row>
    <row r="607" spans="1:14" ht="13.5">
      <c r="A607" s="44" t="s">
        <v>619</v>
      </c>
      <c r="B607" s="213">
        <v>7</v>
      </c>
      <c r="C607" s="45" t="s">
        <v>365</v>
      </c>
      <c r="D607" s="45" t="s">
        <v>180</v>
      </c>
      <c r="E607" s="136">
        <v>3225</v>
      </c>
      <c r="F607" s="216" t="s">
        <v>639</v>
      </c>
      <c r="G607" s="154" t="s">
        <v>893</v>
      </c>
      <c r="H607" s="22">
        <v>10000</v>
      </c>
      <c r="I607" s="22">
        <v>5000</v>
      </c>
      <c r="J607" s="22">
        <v>5000</v>
      </c>
      <c r="K607" s="114" t="s">
        <v>426</v>
      </c>
      <c r="L607" s="39"/>
      <c r="M607" s="39"/>
      <c r="N607" s="39"/>
    </row>
    <row r="608" spans="1:14" ht="13.5">
      <c r="A608" s="44" t="s">
        <v>619</v>
      </c>
      <c r="B608" s="213">
        <v>8</v>
      </c>
      <c r="C608" s="45" t="s">
        <v>418</v>
      </c>
      <c r="D608" s="64" t="s">
        <v>825</v>
      </c>
      <c r="E608" s="136">
        <v>3224</v>
      </c>
      <c r="F608" s="216" t="s">
        <v>639</v>
      </c>
      <c r="G608" s="154" t="s">
        <v>893</v>
      </c>
      <c r="H608" s="22">
        <v>3000</v>
      </c>
      <c r="I608" s="22">
        <v>1000</v>
      </c>
      <c r="J608" s="22">
        <v>1000</v>
      </c>
      <c r="K608" s="114" t="s">
        <v>426</v>
      </c>
      <c r="L608" s="39"/>
      <c r="M608" s="39"/>
      <c r="N608" s="39"/>
    </row>
    <row r="609" spans="1:14" ht="13.5">
      <c r="A609" s="44" t="s">
        <v>619</v>
      </c>
      <c r="B609" s="213">
        <v>9</v>
      </c>
      <c r="C609" s="45" t="s">
        <v>25</v>
      </c>
      <c r="D609" s="64" t="s">
        <v>825</v>
      </c>
      <c r="E609" s="136">
        <v>3232</v>
      </c>
      <c r="F609" s="216" t="s">
        <v>639</v>
      </c>
      <c r="G609" s="154" t="s">
        <v>893</v>
      </c>
      <c r="H609" s="22">
        <v>5000</v>
      </c>
      <c r="I609" s="22">
        <v>5000</v>
      </c>
      <c r="J609" s="22">
        <v>5000</v>
      </c>
      <c r="K609" s="114" t="s">
        <v>426</v>
      </c>
      <c r="L609" s="39"/>
      <c r="M609" s="39"/>
      <c r="N609" s="39"/>
    </row>
    <row r="610" spans="1:14" ht="13.5">
      <c r="A610" s="44" t="s">
        <v>619</v>
      </c>
      <c r="B610" s="213">
        <v>10</v>
      </c>
      <c r="C610" s="130" t="s">
        <v>51</v>
      </c>
      <c r="D610" s="110" t="s">
        <v>366</v>
      </c>
      <c r="E610" s="36">
        <v>3222</v>
      </c>
      <c r="F610" s="216" t="s">
        <v>639</v>
      </c>
      <c r="G610" s="154" t="s">
        <v>893</v>
      </c>
      <c r="H610" s="135">
        <v>5000</v>
      </c>
      <c r="I610" s="135">
        <v>5000</v>
      </c>
      <c r="J610" s="135">
        <v>5000</v>
      </c>
      <c r="K610" s="114" t="s">
        <v>856</v>
      </c>
      <c r="L610" s="39"/>
      <c r="M610" s="39"/>
      <c r="N610" s="39"/>
    </row>
    <row r="611" spans="1:14" ht="27">
      <c r="A611" s="43" t="s">
        <v>620</v>
      </c>
      <c r="B611" s="48" t="s">
        <v>78</v>
      </c>
      <c r="C611" s="108" t="s">
        <v>181</v>
      </c>
      <c r="D611" s="163" t="s">
        <v>78</v>
      </c>
      <c r="E611" s="72" t="s">
        <v>78</v>
      </c>
      <c r="F611" s="72"/>
      <c r="G611" s="102" t="s">
        <v>78</v>
      </c>
      <c r="H611" s="68">
        <f>SUM(H612:H614)</f>
        <v>300000</v>
      </c>
      <c r="I611" s="68">
        <f>SUM(I612:I614)</f>
        <v>300000</v>
      </c>
      <c r="J611" s="68">
        <f>SUM(J612:J614)</f>
        <v>300000</v>
      </c>
      <c r="K611" s="137" t="s">
        <v>309</v>
      </c>
      <c r="L611" s="39"/>
      <c r="M611" s="39"/>
      <c r="N611" s="39"/>
    </row>
    <row r="612" spans="1:11" s="224" customFormat="1" ht="27">
      <c r="A612" s="217" t="s">
        <v>620</v>
      </c>
      <c r="B612" s="218">
        <v>1</v>
      </c>
      <c r="C612" s="225" t="s">
        <v>32</v>
      </c>
      <c r="D612" s="193" t="s">
        <v>826</v>
      </c>
      <c r="E612" s="219">
        <v>3239</v>
      </c>
      <c r="F612" s="260" t="s">
        <v>639</v>
      </c>
      <c r="G612" s="154" t="s">
        <v>893</v>
      </c>
      <c r="H612" s="220">
        <v>150000</v>
      </c>
      <c r="I612" s="220">
        <v>150000</v>
      </c>
      <c r="J612" s="220">
        <v>150000</v>
      </c>
      <c r="K612" s="221" t="s">
        <v>426</v>
      </c>
    </row>
    <row r="613" spans="1:14" ht="13.5">
      <c r="A613" s="44" t="s">
        <v>620</v>
      </c>
      <c r="B613" s="213">
        <v>2</v>
      </c>
      <c r="C613" s="45" t="s">
        <v>30</v>
      </c>
      <c r="D613" s="46" t="s">
        <v>827</v>
      </c>
      <c r="E613" s="136">
        <v>3237</v>
      </c>
      <c r="F613" s="216" t="s">
        <v>639</v>
      </c>
      <c r="G613" s="154" t="s">
        <v>893</v>
      </c>
      <c r="H613" s="22">
        <v>50000</v>
      </c>
      <c r="I613" s="22">
        <v>50000</v>
      </c>
      <c r="J613" s="22">
        <v>50000</v>
      </c>
      <c r="K613" s="114" t="s">
        <v>426</v>
      </c>
      <c r="L613" s="39"/>
      <c r="M613" s="39"/>
      <c r="N613" s="39"/>
    </row>
    <row r="614" spans="1:11" s="224" customFormat="1" ht="40.5">
      <c r="A614" s="217" t="s">
        <v>620</v>
      </c>
      <c r="B614" s="218">
        <v>3</v>
      </c>
      <c r="C614" s="225" t="s">
        <v>32</v>
      </c>
      <c r="D614" s="193" t="s">
        <v>828</v>
      </c>
      <c r="E614" s="219">
        <v>3239</v>
      </c>
      <c r="F614" s="260" t="s">
        <v>639</v>
      </c>
      <c r="G614" s="154" t="s">
        <v>893</v>
      </c>
      <c r="H614" s="220">
        <v>100000</v>
      </c>
      <c r="I614" s="220">
        <v>100000</v>
      </c>
      <c r="J614" s="220">
        <v>100000</v>
      </c>
      <c r="K614" s="221" t="s">
        <v>426</v>
      </c>
    </row>
    <row r="615" spans="1:14" ht="13.5">
      <c r="A615" s="43" t="s">
        <v>78</v>
      </c>
      <c r="B615" s="106" t="s">
        <v>78</v>
      </c>
      <c r="C615" s="160" t="s">
        <v>78</v>
      </c>
      <c r="D615" s="160" t="s">
        <v>78</v>
      </c>
      <c r="E615" s="161" t="s">
        <v>78</v>
      </c>
      <c r="F615" s="161"/>
      <c r="G615" s="162" t="s">
        <v>78</v>
      </c>
      <c r="H615" s="121" t="s">
        <v>78</v>
      </c>
      <c r="I615" s="121" t="s">
        <v>78</v>
      </c>
      <c r="J615" s="121" t="s">
        <v>78</v>
      </c>
      <c r="K615" s="137" t="s">
        <v>78</v>
      </c>
      <c r="L615" s="39"/>
      <c r="M615" s="39"/>
      <c r="N615" s="39"/>
    </row>
    <row r="616" spans="1:14" ht="13.5">
      <c r="A616" s="43" t="s">
        <v>433</v>
      </c>
      <c r="B616" s="106" t="s">
        <v>78</v>
      </c>
      <c r="C616" s="160" t="s">
        <v>434</v>
      </c>
      <c r="D616" s="160" t="s">
        <v>78</v>
      </c>
      <c r="E616" s="161" t="s">
        <v>78</v>
      </c>
      <c r="F616" s="161"/>
      <c r="G616" s="162" t="s">
        <v>78</v>
      </c>
      <c r="H616" s="23">
        <f>SUM(H618:H618)</f>
        <v>231030302</v>
      </c>
      <c r="I616" s="23">
        <f>SUM(I618:I618)</f>
        <v>231030302</v>
      </c>
      <c r="J616" s="23">
        <f>SUM(J618:J618)</f>
        <v>231030302</v>
      </c>
      <c r="K616" s="137" t="s">
        <v>78</v>
      </c>
      <c r="L616" s="39"/>
      <c r="M616" s="39"/>
      <c r="N616" s="39"/>
    </row>
    <row r="617" spans="1:14" ht="28.5" customHeight="1">
      <c r="A617" s="43" t="s">
        <v>621</v>
      </c>
      <c r="B617" s="106" t="s">
        <v>78</v>
      </c>
      <c r="C617" s="174" t="s">
        <v>435</v>
      </c>
      <c r="D617" s="160" t="s">
        <v>78</v>
      </c>
      <c r="E617" s="161"/>
      <c r="F617" s="161"/>
      <c r="G617" s="162"/>
      <c r="H617" s="23">
        <f>H618</f>
        <v>231030302</v>
      </c>
      <c r="I617" s="23">
        <f>I618</f>
        <v>231030302</v>
      </c>
      <c r="J617" s="23">
        <f>J618</f>
        <v>231030302</v>
      </c>
      <c r="K617" s="137" t="s">
        <v>78</v>
      </c>
      <c r="L617" s="39"/>
      <c r="M617" s="39"/>
      <c r="N617" s="39"/>
    </row>
    <row r="618" spans="1:14" ht="13.5">
      <c r="A618" s="44" t="s">
        <v>621</v>
      </c>
      <c r="B618" s="214">
        <v>1</v>
      </c>
      <c r="C618" s="152" t="s">
        <v>436</v>
      </c>
      <c r="D618" s="152" t="s">
        <v>437</v>
      </c>
      <c r="E618" s="153">
        <v>3631</v>
      </c>
      <c r="F618" s="216" t="s">
        <v>640</v>
      </c>
      <c r="G618" s="154" t="s">
        <v>438</v>
      </c>
      <c r="H618" s="22">
        <v>231030302</v>
      </c>
      <c r="I618" s="22">
        <v>231030302</v>
      </c>
      <c r="J618" s="22">
        <v>231030302</v>
      </c>
      <c r="K618" s="114" t="s">
        <v>845</v>
      </c>
      <c r="L618" s="39"/>
      <c r="M618" s="39"/>
      <c r="N618" s="39"/>
    </row>
    <row r="619" spans="1:14" ht="13.5">
      <c r="A619" s="43" t="s">
        <v>78</v>
      </c>
      <c r="B619" s="106" t="s">
        <v>78</v>
      </c>
      <c r="C619" s="160" t="s">
        <v>78</v>
      </c>
      <c r="D619" s="160" t="s">
        <v>78</v>
      </c>
      <c r="E619" s="161" t="s">
        <v>78</v>
      </c>
      <c r="F619" s="161"/>
      <c r="G619" s="162" t="s">
        <v>78</v>
      </c>
      <c r="H619" s="121" t="s">
        <v>78</v>
      </c>
      <c r="I619" s="121" t="s">
        <v>78</v>
      </c>
      <c r="J619" s="121" t="s">
        <v>78</v>
      </c>
      <c r="K619" s="137" t="s">
        <v>78</v>
      </c>
      <c r="L619" s="39"/>
      <c r="M619" s="39"/>
      <c r="N619" s="39"/>
    </row>
    <row r="620" spans="1:14" ht="13.5">
      <c r="A620" s="43" t="s">
        <v>622</v>
      </c>
      <c r="B620" s="106" t="s">
        <v>78</v>
      </c>
      <c r="C620" s="160" t="s">
        <v>440</v>
      </c>
      <c r="D620" s="160" t="s">
        <v>78</v>
      </c>
      <c r="E620" s="161"/>
      <c r="F620" s="161"/>
      <c r="G620" s="162"/>
      <c r="H620" s="121">
        <f>SUMIF($K$622:$K$691,"..",H622:H691)</f>
        <v>25000000</v>
      </c>
      <c r="I620" s="121">
        <f>SUMIF($K$622:$K$691,"..",I622:I691)</f>
        <v>25000000</v>
      </c>
      <c r="J620" s="121">
        <f>SUMIF($K$622:$K$691,"..",J622:J691)</f>
        <v>27000000</v>
      </c>
      <c r="K620" s="137" t="s">
        <v>78</v>
      </c>
      <c r="L620" s="39"/>
      <c r="M620" s="39"/>
      <c r="N620" s="39"/>
    </row>
    <row r="621" spans="1:14" ht="27">
      <c r="A621" s="43" t="s">
        <v>623</v>
      </c>
      <c r="B621" s="106" t="s">
        <v>78</v>
      </c>
      <c r="C621" s="174" t="s">
        <v>441</v>
      </c>
      <c r="D621" s="160" t="s">
        <v>78</v>
      </c>
      <c r="E621" s="161" t="s">
        <v>78</v>
      </c>
      <c r="F621" s="161"/>
      <c r="G621" s="290" t="s">
        <v>78</v>
      </c>
      <c r="H621" s="291" t="s">
        <v>78</v>
      </c>
      <c r="I621" s="291" t="s">
        <v>78</v>
      </c>
      <c r="J621" s="291" t="s">
        <v>78</v>
      </c>
      <c r="K621" s="137" t="s">
        <v>78</v>
      </c>
      <c r="L621" s="39"/>
      <c r="M621" s="39"/>
      <c r="N621" s="39"/>
    </row>
    <row r="622" spans="1:14" ht="13.5">
      <c r="A622" s="44" t="s">
        <v>78</v>
      </c>
      <c r="B622" s="99" t="s">
        <v>78</v>
      </c>
      <c r="C622" s="47" t="s">
        <v>15</v>
      </c>
      <c r="D622" s="163" t="s">
        <v>78</v>
      </c>
      <c r="E622" s="72" t="s">
        <v>78</v>
      </c>
      <c r="F622" s="100" t="s">
        <v>78</v>
      </c>
      <c r="G622" s="102" t="s">
        <v>78</v>
      </c>
      <c r="H622" s="121">
        <f>SUM(H623:H623)</f>
        <v>80000</v>
      </c>
      <c r="I622" s="121">
        <f>SUM(I623:I623)</f>
        <v>80000</v>
      </c>
      <c r="J622" s="121">
        <f>SUM(J623:J623)</f>
        <v>80000</v>
      </c>
      <c r="K622" s="114" t="s">
        <v>309</v>
      </c>
      <c r="L622" s="39"/>
      <c r="M622" s="39"/>
      <c r="N622" s="39"/>
    </row>
    <row r="623" spans="1:14" ht="13.5">
      <c r="A623" s="44" t="s">
        <v>623</v>
      </c>
      <c r="B623" s="214">
        <v>1</v>
      </c>
      <c r="C623" s="45" t="s">
        <v>15</v>
      </c>
      <c r="D623" s="64" t="s">
        <v>487</v>
      </c>
      <c r="E623" s="136">
        <v>3211</v>
      </c>
      <c r="F623" s="140" t="s">
        <v>641</v>
      </c>
      <c r="G623" s="91" t="s">
        <v>603</v>
      </c>
      <c r="H623" s="22">
        <v>80000</v>
      </c>
      <c r="I623" s="22">
        <v>80000</v>
      </c>
      <c r="J623" s="22">
        <v>80000</v>
      </c>
      <c r="K623" s="114" t="s">
        <v>843</v>
      </c>
      <c r="L623" s="39"/>
      <c r="M623" s="39"/>
      <c r="N623" s="39"/>
    </row>
    <row r="624" spans="1:14" ht="13.5">
      <c r="A624" s="44" t="s">
        <v>78</v>
      </c>
      <c r="B624" s="99" t="s">
        <v>78</v>
      </c>
      <c r="C624" s="47" t="s">
        <v>492</v>
      </c>
      <c r="D624" s="163" t="s">
        <v>78</v>
      </c>
      <c r="E624" s="72" t="s">
        <v>78</v>
      </c>
      <c r="F624" s="136" t="s">
        <v>315</v>
      </c>
      <c r="G624" s="102" t="s">
        <v>78</v>
      </c>
      <c r="H624" s="23">
        <f>SUM(H625:H627)</f>
        <v>350000</v>
      </c>
      <c r="I624" s="23">
        <f>SUM(I625:I627)</f>
        <v>350000</v>
      </c>
      <c r="J624" s="23">
        <f>SUM(J625:J627)</f>
        <v>350000</v>
      </c>
      <c r="K624" s="114" t="s">
        <v>309</v>
      </c>
      <c r="L624" s="39"/>
      <c r="M624" s="39"/>
      <c r="N624" s="39"/>
    </row>
    <row r="625" spans="1:11" s="224" customFormat="1" ht="27">
      <c r="A625" s="217" t="s">
        <v>623</v>
      </c>
      <c r="B625" s="258">
        <v>2</v>
      </c>
      <c r="C625" s="225" t="s">
        <v>16</v>
      </c>
      <c r="D625" s="228" t="s">
        <v>830</v>
      </c>
      <c r="E625" s="219">
        <v>3212</v>
      </c>
      <c r="F625" s="261" t="s">
        <v>641</v>
      </c>
      <c r="G625" s="154" t="s">
        <v>603</v>
      </c>
      <c r="H625" s="220">
        <v>164000</v>
      </c>
      <c r="I625" s="220">
        <v>164000</v>
      </c>
      <c r="J625" s="220">
        <v>164000</v>
      </c>
      <c r="K625" s="114" t="s">
        <v>843</v>
      </c>
    </row>
    <row r="626" spans="1:11" s="224" customFormat="1" ht="36.75" customHeight="1">
      <c r="A626" s="217" t="s">
        <v>623</v>
      </c>
      <c r="B626" s="258">
        <v>3</v>
      </c>
      <c r="C626" s="225" t="s">
        <v>16</v>
      </c>
      <c r="D626" s="228" t="s">
        <v>829</v>
      </c>
      <c r="E626" s="219">
        <v>3212</v>
      </c>
      <c r="F626" s="261" t="s">
        <v>641</v>
      </c>
      <c r="G626" s="154" t="s">
        <v>603</v>
      </c>
      <c r="H626" s="220">
        <v>83000</v>
      </c>
      <c r="I626" s="220">
        <v>83000</v>
      </c>
      <c r="J626" s="220">
        <v>83000</v>
      </c>
      <c r="K626" s="114" t="s">
        <v>843</v>
      </c>
    </row>
    <row r="627" spans="1:14" ht="13.5">
      <c r="A627" s="44" t="s">
        <v>623</v>
      </c>
      <c r="B627" s="214">
        <v>4</v>
      </c>
      <c r="C627" s="45" t="s">
        <v>16</v>
      </c>
      <c r="D627" s="45" t="s">
        <v>442</v>
      </c>
      <c r="E627" s="136">
        <v>3212</v>
      </c>
      <c r="F627" s="140" t="s">
        <v>641</v>
      </c>
      <c r="G627" s="91" t="s">
        <v>603</v>
      </c>
      <c r="H627" s="22">
        <v>103000</v>
      </c>
      <c r="I627" s="22">
        <v>103000</v>
      </c>
      <c r="J627" s="22">
        <v>103000</v>
      </c>
      <c r="K627" s="114" t="s">
        <v>843</v>
      </c>
      <c r="L627" s="39"/>
      <c r="M627" s="39"/>
      <c r="N627" s="39"/>
    </row>
    <row r="628" spans="1:14" ht="13.5">
      <c r="A628" s="44" t="s">
        <v>78</v>
      </c>
      <c r="B628" s="99" t="s">
        <v>78</v>
      </c>
      <c r="C628" s="47" t="s">
        <v>19</v>
      </c>
      <c r="D628" s="163" t="s">
        <v>78</v>
      </c>
      <c r="E628" s="72" t="s">
        <v>78</v>
      </c>
      <c r="F628" s="140" t="s">
        <v>78</v>
      </c>
      <c r="G628" s="102" t="s">
        <v>78</v>
      </c>
      <c r="H628" s="23">
        <f>H629</f>
        <v>20000</v>
      </c>
      <c r="I628" s="23">
        <f>I629</f>
        <v>20000</v>
      </c>
      <c r="J628" s="23">
        <f>J629</f>
        <v>20000</v>
      </c>
      <c r="K628" s="114" t="s">
        <v>309</v>
      </c>
      <c r="L628" s="39"/>
      <c r="M628" s="39"/>
      <c r="N628" s="39"/>
    </row>
    <row r="629" spans="1:11" s="224" customFormat="1" ht="27">
      <c r="A629" s="217" t="s">
        <v>623</v>
      </c>
      <c r="B629" s="258">
        <v>5</v>
      </c>
      <c r="C629" s="225" t="s">
        <v>443</v>
      </c>
      <c r="D629" s="225" t="s">
        <v>444</v>
      </c>
      <c r="E629" s="261">
        <v>3221</v>
      </c>
      <c r="F629" s="261" t="s">
        <v>641</v>
      </c>
      <c r="G629" s="154" t="s">
        <v>603</v>
      </c>
      <c r="H629" s="220">
        <v>20000</v>
      </c>
      <c r="I629" s="220">
        <v>20000</v>
      </c>
      <c r="J629" s="220">
        <v>20000</v>
      </c>
      <c r="K629" s="114" t="s">
        <v>843</v>
      </c>
    </row>
    <row r="630" spans="1:14" ht="13.5">
      <c r="A630" s="44" t="s">
        <v>78</v>
      </c>
      <c r="B630" s="99" t="s">
        <v>78</v>
      </c>
      <c r="C630" s="47" t="s">
        <v>445</v>
      </c>
      <c r="D630" s="163" t="s">
        <v>78</v>
      </c>
      <c r="E630" s="72" t="s">
        <v>78</v>
      </c>
      <c r="F630" s="136" t="s">
        <v>78</v>
      </c>
      <c r="G630" s="102" t="s">
        <v>78</v>
      </c>
      <c r="H630" s="23">
        <f>SUM(H631:H634)</f>
        <v>580000</v>
      </c>
      <c r="I630" s="23">
        <f>SUM(I631:I634)</f>
        <v>580000</v>
      </c>
      <c r="J630" s="23">
        <f>SUM(J631:J634)</f>
        <v>580000</v>
      </c>
      <c r="K630" s="114" t="s">
        <v>309</v>
      </c>
      <c r="L630" s="39"/>
      <c r="M630" s="39"/>
      <c r="N630" s="39"/>
    </row>
    <row r="631" spans="1:14" ht="13.5">
      <c r="A631" s="44" t="s">
        <v>623</v>
      </c>
      <c r="B631" s="214">
        <v>6</v>
      </c>
      <c r="C631" s="45" t="s">
        <v>446</v>
      </c>
      <c r="D631" s="46" t="s">
        <v>479</v>
      </c>
      <c r="E631" s="136">
        <v>3222</v>
      </c>
      <c r="F631" s="140" t="s">
        <v>641</v>
      </c>
      <c r="G631" s="91" t="s">
        <v>603</v>
      </c>
      <c r="H631" s="22">
        <v>400000</v>
      </c>
      <c r="I631" s="22">
        <v>400000</v>
      </c>
      <c r="J631" s="22">
        <v>400000</v>
      </c>
      <c r="K631" s="114" t="s">
        <v>843</v>
      </c>
      <c r="L631" s="39"/>
      <c r="M631" s="39"/>
      <c r="N631" s="39"/>
    </row>
    <row r="632" spans="1:14" ht="13.5">
      <c r="A632" s="44" t="s">
        <v>623</v>
      </c>
      <c r="B632" s="214">
        <v>7</v>
      </c>
      <c r="C632" s="45" t="s">
        <v>831</v>
      </c>
      <c r="D632" s="46" t="s">
        <v>78</v>
      </c>
      <c r="E632" s="136">
        <v>3222</v>
      </c>
      <c r="F632" s="140" t="s">
        <v>641</v>
      </c>
      <c r="G632" s="91" t="s">
        <v>603</v>
      </c>
      <c r="H632" s="22">
        <v>10000</v>
      </c>
      <c r="I632" s="22">
        <v>10000</v>
      </c>
      <c r="J632" s="22">
        <v>10000</v>
      </c>
      <c r="K632" s="114" t="s">
        <v>843</v>
      </c>
      <c r="L632" s="39"/>
      <c r="M632" s="39"/>
      <c r="N632" s="39"/>
    </row>
    <row r="633" spans="1:11" s="224" customFormat="1" ht="27">
      <c r="A633" s="217" t="s">
        <v>623</v>
      </c>
      <c r="B633" s="258">
        <v>8</v>
      </c>
      <c r="C633" s="225" t="s">
        <v>447</v>
      </c>
      <c r="D633" s="193" t="s">
        <v>448</v>
      </c>
      <c r="E633" s="219">
        <v>3222</v>
      </c>
      <c r="F633" s="261" t="s">
        <v>641</v>
      </c>
      <c r="G633" s="154" t="s">
        <v>603</v>
      </c>
      <c r="H633" s="220">
        <v>70000</v>
      </c>
      <c r="I633" s="220">
        <v>70000</v>
      </c>
      <c r="J633" s="220">
        <v>70000</v>
      </c>
      <c r="K633" s="114" t="s">
        <v>843</v>
      </c>
    </row>
    <row r="634" spans="1:14" ht="13.5">
      <c r="A634" s="44" t="s">
        <v>623</v>
      </c>
      <c r="B634" s="214">
        <v>9</v>
      </c>
      <c r="C634" s="45" t="s">
        <v>449</v>
      </c>
      <c r="D634" s="45" t="s">
        <v>78</v>
      </c>
      <c r="E634" s="136">
        <v>3222</v>
      </c>
      <c r="F634" s="140" t="s">
        <v>641</v>
      </c>
      <c r="G634" s="91" t="s">
        <v>603</v>
      </c>
      <c r="H634" s="22">
        <v>100000</v>
      </c>
      <c r="I634" s="22">
        <v>100000</v>
      </c>
      <c r="J634" s="22">
        <v>100000</v>
      </c>
      <c r="K634" s="114" t="s">
        <v>843</v>
      </c>
      <c r="L634" s="39"/>
      <c r="M634" s="39"/>
      <c r="N634" s="39"/>
    </row>
    <row r="635" spans="1:14" ht="13.5">
      <c r="A635" s="44" t="s">
        <v>78</v>
      </c>
      <c r="B635" s="99" t="s">
        <v>78</v>
      </c>
      <c r="C635" s="47" t="s">
        <v>20</v>
      </c>
      <c r="D635" s="163" t="s">
        <v>78</v>
      </c>
      <c r="E635" s="72" t="s">
        <v>78</v>
      </c>
      <c r="F635" s="136"/>
      <c r="G635" s="102" t="s">
        <v>78</v>
      </c>
      <c r="H635" s="23">
        <f>H636</f>
        <v>150000</v>
      </c>
      <c r="I635" s="23">
        <f>I636</f>
        <v>150000</v>
      </c>
      <c r="J635" s="23">
        <f>J636</f>
        <v>150000</v>
      </c>
      <c r="K635" s="114" t="s">
        <v>309</v>
      </c>
      <c r="L635" s="39"/>
      <c r="M635" s="39"/>
      <c r="N635" s="39"/>
    </row>
    <row r="636" spans="1:11" s="224" customFormat="1" ht="27">
      <c r="A636" s="217" t="s">
        <v>623</v>
      </c>
      <c r="B636" s="258">
        <v>10</v>
      </c>
      <c r="C636" s="225" t="s">
        <v>152</v>
      </c>
      <c r="D636" s="225" t="s">
        <v>480</v>
      </c>
      <c r="E636" s="219">
        <v>3223</v>
      </c>
      <c r="F636" s="261" t="s">
        <v>641</v>
      </c>
      <c r="G636" s="154" t="s">
        <v>603</v>
      </c>
      <c r="H636" s="220">
        <v>150000</v>
      </c>
      <c r="I636" s="220">
        <v>150000</v>
      </c>
      <c r="J636" s="220">
        <v>150000</v>
      </c>
      <c r="K636" s="114" t="s">
        <v>843</v>
      </c>
    </row>
    <row r="637" spans="1:14" ht="27">
      <c r="A637" s="44" t="s">
        <v>78</v>
      </c>
      <c r="B637" s="99" t="s">
        <v>78</v>
      </c>
      <c r="C637" s="47" t="s">
        <v>21</v>
      </c>
      <c r="D637" s="163" t="s">
        <v>78</v>
      </c>
      <c r="E637" s="72" t="s">
        <v>78</v>
      </c>
      <c r="F637" s="136" t="s">
        <v>78</v>
      </c>
      <c r="G637" s="102" t="s">
        <v>78</v>
      </c>
      <c r="H637" s="23">
        <f>SUM(H638:H640)</f>
        <v>100000</v>
      </c>
      <c r="I637" s="23">
        <f>SUM(I638:I640)</f>
        <v>100000</v>
      </c>
      <c r="J637" s="23">
        <f>SUM(J638:J640)</f>
        <v>100000</v>
      </c>
      <c r="K637" s="114" t="s">
        <v>309</v>
      </c>
      <c r="L637" s="39"/>
      <c r="M637" s="39"/>
      <c r="N637" s="39"/>
    </row>
    <row r="638" spans="1:11" s="224" customFormat="1" ht="27">
      <c r="A638" s="217" t="s">
        <v>623</v>
      </c>
      <c r="B638" s="258">
        <v>11</v>
      </c>
      <c r="C638" s="225" t="s">
        <v>450</v>
      </c>
      <c r="D638" s="225" t="s">
        <v>78</v>
      </c>
      <c r="E638" s="219">
        <v>3224</v>
      </c>
      <c r="F638" s="261" t="s">
        <v>641</v>
      </c>
      <c r="G638" s="154" t="s">
        <v>603</v>
      </c>
      <c r="H638" s="220">
        <v>60000</v>
      </c>
      <c r="I638" s="220">
        <v>60000</v>
      </c>
      <c r="J638" s="220">
        <v>60000</v>
      </c>
      <c r="K638" s="114" t="s">
        <v>843</v>
      </c>
    </row>
    <row r="639" spans="1:11" s="224" customFormat="1" ht="27">
      <c r="A639" s="217" t="s">
        <v>623</v>
      </c>
      <c r="B639" s="258">
        <v>12</v>
      </c>
      <c r="C639" s="225" t="s">
        <v>451</v>
      </c>
      <c r="D639" s="193" t="s">
        <v>78</v>
      </c>
      <c r="E639" s="219">
        <v>3224</v>
      </c>
      <c r="F639" s="261" t="s">
        <v>641</v>
      </c>
      <c r="G639" s="154" t="s">
        <v>603</v>
      </c>
      <c r="H639" s="220">
        <v>20000</v>
      </c>
      <c r="I639" s="220">
        <v>20000</v>
      </c>
      <c r="J639" s="220">
        <v>20000</v>
      </c>
      <c r="K639" s="114" t="s">
        <v>843</v>
      </c>
    </row>
    <row r="640" spans="1:11" s="224" customFormat="1" ht="27">
      <c r="A640" s="217" t="s">
        <v>623</v>
      </c>
      <c r="B640" s="258">
        <v>13</v>
      </c>
      <c r="C640" s="225" t="s">
        <v>861</v>
      </c>
      <c r="D640" s="228" t="s">
        <v>78</v>
      </c>
      <c r="E640" s="219">
        <v>3224</v>
      </c>
      <c r="F640" s="261" t="s">
        <v>641</v>
      </c>
      <c r="G640" s="154" t="s">
        <v>603</v>
      </c>
      <c r="H640" s="220">
        <v>20000</v>
      </c>
      <c r="I640" s="220">
        <v>20000</v>
      </c>
      <c r="J640" s="220">
        <v>20000</v>
      </c>
      <c r="K640" s="114" t="s">
        <v>843</v>
      </c>
    </row>
    <row r="641" spans="1:14" ht="13.5">
      <c r="A641" s="44" t="s">
        <v>78</v>
      </c>
      <c r="B641" s="99" t="s">
        <v>78</v>
      </c>
      <c r="C641" s="47" t="s">
        <v>22</v>
      </c>
      <c r="D641" s="163" t="s">
        <v>78</v>
      </c>
      <c r="E641" s="72" t="s">
        <v>78</v>
      </c>
      <c r="F641" s="136"/>
      <c r="G641" s="102" t="s">
        <v>78</v>
      </c>
      <c r="H641" s="23">
        <f>H642</f>
        <v>500000</v>
      </c>
      <c r="I641" s="23">
        <f>I642</f>
        <v>500000</v>
      </c>
      <c r="J641" s="23">
        <f>J642</f>
        <v>500000</v>
      </c>
      <c r="K641" s="114" t="s">
        <v>309</v>
      </c>
      <c r="L641" s="39"/>
      <c r="M641" s="39"/>
      <c r="N641" s="39"/>
    </row>
    <row r="642" spans="1:11" s="224" customFormat="1" ht="27">
      <c r="A642" s="217" t="s">
        <v>623</v>
      </c>
      <c r="B642" s="258">
        <v>14</v>
      </c>
      <c r="C642" s="225" t="s">
        <v>365</v>
      </c>
      <c r="D642" s="225" t="s">
        <v>452</v>
      </c>
      <c r="E642" s="219">
        <v>3225</v>
      </c>
      <c r="F642" s="261" t="s">
        <v>641</v>
      </c>
      <c r="G642" s="154" t="s">
        <v>603</v>
      </c>
      <c r="H642" s="220">
        <v>500000</v>
      </c>
      <c r="I642" s="220">
        <v>500000</v>
      </c>
      <c r="J642" s="220">
        <v>500000</v>
      </c>
      <c r="K642" s="114" t="s">
        <v>843</v>
      </c>
    </row>
    <row r="643" spans="1:14" ht="13.5">
      <c r="A643" s="44" t="s">
        <v>78</v>
      </c>
      <c r="B643" s="99" t="s">
        <v>78</v>
      </c>
      <c r="C643" s="47" t="s">
        <v>23</v>
      </c>
      <c r="D643" s="163" t="s">
        <v>78</v>
      </c>
      <c r="E643" s="72" t="s">
        <v>78</v>
      </c>
      <c r="F643" s="136"/>
      <c r="G643" s="102" t="s">
        <v>78</v>
      </c>
      <c r="H643" s="23">
        <f>SUM(H644:H644)</f>
        <v>1500000</v>
      </c>
      <c r="I643" s="23">
        <f>SUM(I644:I644)</f>
        <v>1500000</v>
      </c>
      <c r="J643" s="23">
        <f>SUM(J644:J644)</f>
        <v>1500000</v>
      </c>
      <c r="K643" s="114" t="s">
        <v>309</v>
      </c>
      <c r="L643" s="39"/>
      <c r="M643" s="39"/>
      <c r="N643" s="39"/>
    </row>
    <row r="644" spans="1:14" ht="13.5">
      <c r="A644" s="44" t="s">
        <v>623</v>
      </c>
      <c r="B644" s="214">
        <v>15</v>
      </c>
      <c r="C644" s="45" t="s">
        <v>23</v>
      </c>
      <c r="D644" s="64" t="s">
        <v>495</v>
      </c>
      <c r="E644" s="136">
        <v>3227</v>
      </c>
      <c r="F644" s="140" t="s">
        <v>641</v>
      </c>
      <c r="G644" s="91" t="s">
        <v>603</v>
      </c>
      <c r="H644" s="22">
        <v>1500000</v>
      </c>
      <c r="I644" s="22">
        <v>1500000</v>
      </c>
      <c r="J644" s="22">
        <v>1500000</v>
      </c>
      <c r="K644" s="114" t="s">
        <v>843</v>
      </c>
      <c r="L644" s="39"/>
      <c r="M644" s="39"/>
      <c r="N644" s="39"/>
    </row>
    <row r="645" spans="1:14" ht="13.5">
      <c r="A645" s="44" t="s">
        <v>78</v>
      </c>
      <c r="B645" s="99" t="s">
        <v>78</v>
      </c>
      <c r="C645" s="24" t="s">
        <v>481</v>
      </c>
      <c r="D645" s="163" t="s">
        <v>78</v>
      </c>
      <c r="E645" s="72" t="s">
        <v>78</v>
      </c>
      <c r="F645" s="136"/>
      <c r="G645" s="102" t="s">
        <v>78</v>
      </c>
      <c r="H645" s="23">
        <f>SUM(H646:H647)</f>
        <v>150000</v>
      </c>
      <c r="I645" s="23">
        <f>SUM(I646:I647)</f>
        <v>150000</v>
      </c>
      <c r="J645" s="23">
        <f>SUM(J646:J647)</f>
        <v>150000</v>
      </c>
      <c r="K645" s="114" t="s">
        <v>309</v>
      </c>
      <c r="L645" s="39"/>
      <c r="M645" s="39"/>
      <c r="N645" s="39"/>
    </row>
    <row r="646" spans="1:11" s="224" customFormat="1" ht="40.5">
      <c r="A646" s="217" t="s">
        <v>623</v>
      </c>
      <c r="B646" s="258">
        <v>16</v>
      </c>
      <c r="C646" s="225" t="s">
        <v>24</v>
      </c>
      <c r="D646" s="193" t="s">
        <v>832</v>
      </c>
      <c r="E646" s="219">
        <v>3231</v>
      </c>
      <c r="F646" s="261" t="s">
        <v>641</v>
      </c>
      <c r="G646" s="154" t="s">
        <v>603</v>
      </c>
      <c r="H646" s="220">
        <v>60000</v>
      </c>
      <c r="I646" s="220">
        <v>60000</v>
      </c>
      <c r="J646" s="220">
        <v>60000</v>
      </c>
      <c r="K646" s="114" t="s">
        <v>843</v>
      </c>
    </row>
    <row r="647" spans="1:11" s="224" customFormat="1" ht="40.5">
      <c r="A647" s="217" t="s">
        <v>623</v>
      </c>
      <c r="B647" s="258">
        <v>17</v>
      </c>
      <c r="C647" s="225" t="s">
        <v>24</v>
      </c>
      <c r="D647" s="193" t="s">
        <v>833</v>
      </c>
      <c r="E647" s="219">
        <v>3231</v>
      </c>
      <c r="F647" s="261" t="s">
        <v>641</v>
      </c>
      <c r="G647" s="154" t="s">
        <v>603</v>
      </c>
      <c r="H647" s="220">
        <v>90000</v>
      </c>
      <c r="I647" s="220">
        <v>90000</v>
      </c>
      <c r="J647" s="220">
        <v>90000</v>
      </c>
      <c r="K647" s="114" t="s">
        <v>843</v>
      </c>
    </row>
    <row r="648" spans="1:14" ht="13.5">
      <c r="A648" s="44" t="s">
        <v>78</v>
      </c>
      <c r="B648" s="99" t="s">
        <v>78</v>
      </c>
      <c r="C648" s="108" t="s">
        <v>25</v>
      </c>
      <c r="D648" s="163" t="s">
        <v>78</v>
      </c>
      <c r="E648" s="72" t="s">
        <v>78</v>
      </c>
      <c r="F648" s="136"/>
      <c r="G648" s="102" t="s">
        <v>78</v>
      </c>
      <c r="H648" s="121">
        <f>SUM(H649:H652)</f>
        <v>590000</v>
      </c>
      <c r="I648" s="121">
        <f>SUM(I649:I652)</f>
        <v>590000</v>
      </c>
      <c r="J648" s="121">
        <f>SUM(J649:J652)</f>
        <v>590000</v>
      </c>
      <c r="K648" s="114" t="s">
        <v>309</v>
      </c>
      <c r="L648" s="39"/>
      <c r="M648" s="39"/>
      <c r="N648" s="39"/>
    </row>
    <row r="649" spans="1:11" s="224" customFormat="1" ht="27">
      <c r="A649" s="217" t="s">
        <v>623</v>
      </c>
      <c r="B649" s="258">
        <v>18</v>
      </c>
      <c r="C649" s="166" t="s">
        <v>360</v>
      </c>
      <c r="D649" s="193" t="s">
        <v>482</v>
      </c>
      <c r="E649" s="219">
        <v>3232</v>
      </c>
      <c r="F649" s="261" t="s">
        <v>641</v>
      </c>
      <c r="G649" s="154" t="s">
        <v>603</v>
      </c>
      <c r="H649" s="232">
        <v>90000</v>
      </c>
      <c r="I649" s="232">
        <v>90000</v>
      </c>
      <c r="J649" s="232">
        <v>90000</v>
      </c>
      <c r="K649" s="114" t="s">
        <v>843</v>
      </c>
    </row>
    <row r="650" spans="1:11" s="224" customFormat="1" ht="40.5">
      <c r="A650" s="217" t="s">
        <v>623</v>
      </c>
      <c r="B650" s="258">
        <v>19</v>
      </c>
      <c r="C650" s="166" t="s">
        <v>361</v>
      </c>
      <c r="D650" s="193" t="s">
        <v>483</v>
      </c>
      <c r="E650" s="219">
        <v>3232</v>
      </c>
      <c r="F650" s="261" t="s">
        <v>641</v>
      </c>
      <c r="G650" s="154" t="s">
        <v>603</v>
      </c>
      <c r="H650" s="232">
        <v>230000</v>
      </c>
      <c r="I650" s="232">
        <v>230000</v>
      </c>
      <c r="J650" s="232">
        <v>230000</v>
      </c>
      <c r="K650" s="114" t="s">
        <v>843</v>
      </c>
    </row>
    <row r="651" spans="1:11" s="224" customFormat="1" ht="27">
      <c r="A651" s="217" t="s">
        <v>623</v>
      </c>
      <c r="B651" s="258">
        <v>20</v>
      </c>
      <c r="C651" s="166" t="s">
        <v>453</v>
      </c>
      <c r="D651" s="225" t="s">
        <v>454</v>
      </c>
      <c r="E651" s="227">
        <v>3232</v>
      </c>
      <c r="F651" s="261" t="s">
        <v>641</v>
      </c>
      <c r="G651" s="154" t="s">
        <v>603</v>
      </c>
      <c r="H651" s="232">
        <v>220000</v>
      </c>
      <c r="I651" s="232">
        <v>220000</v>
      </c>
      <c r="J651" s="232">
        <v>220000</v>
      </c>
      <c r="K651" s="114" t="s">
        <v>843</v>
      </c>
    </row>
    <row r="652" spans="1:11" s="224" customFormat="1" ht="27">
      <c r="A652" s="217" t="s">
        <v>623</v>
      </c>
      <c r="B652" s="258">
        <v>21</v>
      </c>
      <c r="C652" s="166" t="s">
        <v>455</v>
      </c>
      <c r="D652" s="225" t="s">
        <v>456</v>
      </c>
      <c r="E652" s="219">
        <v>3232</v>
      </c>
      <c r="F652" s="261" t="s">
        <v>641</v>
      </c>
      <c r="G652" s="154" t="s">
        <v>603</v>
      </c>
      <c r="H652" s="232">
        <v>50000</v>
      </c>
      <c r="I652" s="232">
        <v>50000</v>
      </c>
      <c r="J652" s="232">
        <v>50000</v>
      </c>
      <c r="K652" s="114" t="s">
        <v>843</v>
      </c>
    </row>
    <row r="653" spans="1:14" ht="13.5">
      <c r="A653" s="44" t="s">
        <v>78</v>
      </c>
      <c r="B653" s="99" t="s">
        <v>78</v>
      </c>
      <c r="C653" s="47" t="s">
        <v>26</v>
      </c>
      <c r="D653" s="163" t="s">
        <v>78</v>
      </c>
      <c r="E653" s="72" t="s">
        <v>78</v>
      </c>
      <c r="F653" s="136"/>
      <c r="G653" s="102" t="s">
        <v>78</v>
      </c>
      <c r="H653" s="121">
        <f>SUM(H654:H654)</f>
        <v>180000</v>
      </c>
      <c r="I653" s="121">
        <f>SUM(I654:I654)</f>
        <v>180000</v>
      </c>
      <c r="J653" s="121">
        <f>SUM(J654:J654)</f>
        <v>180000</v>
      </c>
      <c r="K653" s="114" t="s">
        <v>309</v>
      </c>
      <c r="L653" s="39"/>
      <c r="M653" s="39"/>
      <c r="N653" s="39"/>
    </row>
    <row r="654" spans="1:14" ht="13.5">
      <c r="A654" s="44" t="s">
        <v>623</v>
      </c>
      <c r="B654" s="214">
        <v>22</v>
      </c>
      <c r="C654" s="54" t="s">
        <v>457</v>
      </c>
      <c r="D654" s="45"/>
      <c r="E654" s="136">
        <v>3233</v>
      </c>
      <c r="F654" s="140" t="s">
        <v>641</v>
      </c>
      <c r="G654" s="91" t="s">
        <v>603</v>
      </c>
      <c r="H654" s="119">
        <v>180000</v>
      </c>
      <c r="I654" s="119">
        <v>180000</v>
      </c>
      <c r="J654" s="119">
        <v>180000</v>
      </c>
      <c r="K654" s="114" t="s">
        <v>844</v>
      </c>
      <c r="L654" s="39"/>
      <c r="M654" s="39"/>
      <c r="N654" s="39"/>
    </row>
    <row r="655" spans="1:14" ht="13.5">
      <c r="A655" s="44" t="s">
        <v>78</v>
      </c>
      <c r="B655" s="99" t="s">
        <v>78</v>
      </c>
      <c r="C655" s="108" t="s">
        <v>28</v>
      </c>
      <c r="D655" s="163" t="s">
        <v>78</v>
      </c>
      <c r="E655" s="72" t="s">
        <v>78</v>
      </c>
      <c r="F655" s="136"/>
      <c r="G655" s="102" t="s">
        <v>78</v>
      </c>
      <c r="H655" s="121">
        <f>H656</f>
        <v>30000</v>
      </c>
      <c r="I655" s="121">
        <f>I656</f>
        <v>30000</v>
      </c>
      <c r="J655" s="121">
        <f>J656</f>
        <v>30000</v>
      </c>
      <c r="K655" s="114" t="s">
        <v>309</v>
      </c>
      <c r="L655" s="39"/>
      <c r="M655" s="39"/>
      <c r="N655" s="39"/>
    </row>
    <row r="656" spans="1:14" ht="13.5">
      <c r="A656" s="44" t="s">
        <v>623</v>
      </c>
      <c r="B656" s="214">
        <v>23</v>
      </c>
      <c r="C656" s="54" t="s">
        <v>458</v>
      </c>
      <c r="D656" s="46" t="s">
        <v>459</v>
      </c>
      <c r="E656" s="136">
        <v>3235</v>
      </c>
      <c r="F656" s="140" t="s">
        <v>641</v>
      </c>
      <c r="G656" s="91" t="s">
        <v>603</v>
      </c>
      <c r="H656" s="119">
        <v>30000</v>
      </c>
      <c r="I656" s="119">
        <v>30000</v>
      </c>
      <c r="J656" s="119">
        <v>30000</v>
      </c>
      <c r="K656" s="114" t="s">
        <v>843</v>
      </c>
      <c r="L656" s="39"/>
      <c r="M656" s="39"/>
      <c r="N656" s="39"/>
    </row>
    <row r="657" spans="1:14" ht="13.5">
      <c r="A657" s="44" t="s">
        <v>78</v>
      </c>
      <c r="B657" s="99" t="s">
        <v>78</v>
      </c>
      <c r="C657" s="24" t="s">
        <v>32</v>
      </c>
      <c r="D657" s="163" t="s">
        <v>78</v>
      </c>
      <c r="E657" s="72" t="s">
        <v>78</v>
      </c>
      <c r="F657" s="136"/>
      <c r="G657" s="102" t="s">
        <v>78</v>
      </c>
      <c r="H657" s="121">
        <f>SUM(H658:H659)</f>
        <v>60000</v>
      </c>
      <c r="I657" s="121">
        <f>SUM(I658:I659)</f>
        <v>60000</v>
      </c>
      <c r="J657" s="121">
        <f>SUM(J658:J659)</f>
        <v>60000</v>
      </c>
      <c r="K657" s="114" t="s">
        <v>309</v>
      </c>
      <c r="L657" s="39"/>
      <c r="M657" s="39"/>
      <c r="N657" s="39"/>
    </row>
    <row r="658" spans="1:14" ht="13.5">
      <c r="A658" s="44" t="s">
        <v>623</v>
      </c>
      <c r="B658" s="214">
        <v>24</v>
      </c>
      <c r="C658" s="25" t="s">
        <v>171</v>
      </c>
      <c r="D658" s="25" t="s">
        <v>460</v>
      </c>
      <c r="E658" s="141">
        <v>3239</v>
      </c>
      <c r="F658" s="140" t="s">
        <v>641</v>
      </c>
      <c r="G658" s="91" t="s">
        <v>603</v>
      </c>
      <c r="H658" s="119">
        <v>40000</v>
      </c>
      <c r="I658" s="119">
        <v>40000</v>
      </c>
      <c r="J658" s="119">
        <v>40000</v>
      </c>
      <c r="K658" s="114" t="s">
        <v>843</v>
      </c>
      <c r="L658" s="39"/>
      <c r="M658" s="39"/>
      <c r="N658" s="39"/>
    </row>
    <row r="659" spans="1:14" ht="13.5">
      <c r="A659" s="44" t="s">
        <v>623</v>
      </c>
      <c r="B659" s="214">
        <v>25</v>
      </c>
      <c r="C659" s="25" t="s">
        <v>299</v>
      </c>
      <c r="D659" s="46" t="s">
        <v>78</v>
      </c>
      <c r="E659" s="136">
        <v>3239</v>
      </c>
      <c r="F659" s="140" t="s">
        <v>641</v>
      </c>
      <c r="G659" s="91" t="s">
        <v>603</v>
      </c>
      <c r="H659" s="119">
        <v>20000</v>
      </c>
      <c r="I659" s="119">
        <v>20000</v>
      </c>
      <c r="J659" s="119">
        <v>20000</v>
      </c>
      <c r="K659" s="114" t="s">
        <v>843</v>
      </c>
      <c r="L659" s="39"/>
      <c r="M659" s="39"/>
      <c r="N659" s="39"/>
    </row>
    <row r="660" spans="1:14" ht="13.5">
      <c r="A660" s="44" t="s">
        <v>78</v>
      </c>
      <c r="B660" s="106" t="s">
        <v>78</v>
      </c>
      <c r="C660" s="24" t="s">
        <v>33</v>
      </c>
      <c r="D660" s="163" t="s">
        <v>78</v>
      </c>
      <c r="E660" s="72" t="s">
        <v>78</v>
      </c>
      <c r="F660" s="136"/>
      <c r="G660" s="102" t="s">
        <v>78</v>
      </c>
      <c r="H660" s="121">
        <f>SUM(H661:H669)</f>
        <v>1900000</v>
      </c>
      <c r="I660" s="121">
        <f>SUM(I661:I669)</f>
        <v>1900000</v>
      </c>
      <c r="J660" s="121">
        <f>SUM(J661:J669)</f>
        <v>1900000</v>
      </c>
      <c r="K660" s="114" t="s">
        <v>309</v>
      </c>
      <c r="L660" s="39"/>
      <c r="M660" s="39"/>
      <c r="N660" s="39"/>
    </row>
    <row r="661" spans="1:14" ht="13.5">
      <c r="A661" s="44" t="s">
        <v>623</v>
      </c>
      <c r="B661" s="214">
        <v>26</v>
      </c>
      <c r="C661" s="54" t="s">
        <v>33</v>
      </c>
      <c r="D661" s="54" t="s">
        <v>461</v>
      </c>
      <c r="E661" s="136">
        <v>3241</v>
      </c>
      <c r="F661" s="140" t="s">
        <v>641</v>
      </c>
      <c r="G661" s="91" t="s">
        <v>603</v>
      </c>
      <c r="H661" s="119">
        <v>245000</v>
      </c>
      <c r="I661" s="119">
        <v>245000</v>
      </c>
      <c r="J661" s="119">
        <v>245000</v>
      </c>
      <c r="K661" s="114" t="s">
        <v>843</v>
      </c>
      <c r="L661" s="39"/>
      <c r="M661" s="39"/>
      <c r="N661" s="39"/>
    </row>
    <row r="662" spans="1:14" ht="13.5">
      <c r="A662" s="44" t="s">
        <v>623</v>
      </c>
      <c r="B662" s="214">
        <v>27</v>
      </c>
      <c r="C662" s="54" t="s">
        <v>33</v>
      </c>
      <c r="D662" s="54" t="s">
        <v>462</v>
      </c>
      <c r="E662" s="136">
        <v>3241</v>
      </c>
      <c r="F662" s="140" t="s">
        <v>641</v>
      </c>
      <c r="G662" s="91" t="s">
        <v>603</v>
      </c>
      <c r="H662" s="119">
        <v>200000</v>
      </c>
      <c r="I662" s="119">
        <v>200000</v>
      </c>
      <c r="J662" s="119">
        <v>200000</v>
      </c>
      <c r="K662" s="114" t="s">
        <v>843</v>
      </c>
      <c r="L662" s="39"/>
      <c r="M662" s="39"/>
      <c r="N662" s="39"/>
    </row>
    <row r="663" spans="1:14" ht="13.5">
      <c r="A663" s="44" t="s">
        <v>623</v>
      </c>
      <c r="B663" s="214">
        <v>28</v>
      </c>
      <c r="C663" s="54" t="s">
        <v>33</v>
      </c>
      <c r="D663" s="54" t="s">
        <v>463</v>
      </c>
      <c r="E663" s="136">
        <v>3241</v>
      </c>
      <c r="F663" s="140" t="s">
        <v>641</v>
      </c>
      <c r="G663" s="91" t="s">
        <v>603</v>
      </c>
      <c r="H663" s="119">
        <v>200000</v>
      </c>
      <c r="I663" s="119">
        <v>200000</v>
      </c>
      <c r="J663" s="119">
        <v>200000</v>
      </c>
      <c r="K663" s="114" t="s">
        <v>843</v>
      </c>
      <c r="L663" s="39"/>
      <c r="M663" s="39"/>
      <c r="N663" s="39"/>
    </row>
    <row r="664" spans="1:14" ht="13.5">
      <c r="A664" s="44" t="s">
        <v>623</v>
      </c>
      <c r="B664" s="214">
        <v>29</v>
      </c>
      <c r="C664" s="54" t="s">
        <v>33</v>
      </c>
      <c r="D664" s="54" t="s">
        <v>464</v>
      </c>
      <c r="E664" s="136">
        <v>3241</v>
      </c>
      <c r="F664" s="140" t="s">
        <v>641</v>
      </c>
      <c r="G664" s="91" t="s">
        <v>603</v>
      </c>
      <c r="H664" s="119">
        <v>200000</v>
      </c>
      <c r="I664" s="119">
        <v>200000</v>
      </c>
      <c r="J664" s="119">
        <v>200000</v>
      </c>
      <c r="K664" s="114" t="s">
        <v>843</v>
      </c>
      <c r="L664" s="39"/>
      <c r="M664" s="39"/>
      <c r="N664" s="39"/>
    </row>
    <row r="665" spans="1:14" ht="13.5">
      <c r="A665" s="44" t="s">
        <v>623</v>
      </c>
      <c r="B665" s="214">
        <v>30</v>
      </c>
      <c r="C665" s="54" t="s">
        <v>33</v>
      </c>
      <c r="D665" s="54" t="s">
        <v>465</v>
      </c>
      <c r="E665" s="136">
        <v>3241</v>
      </c>
      <c r="F665" s="140" t="s">
        <v>641</v>
      </c>
      <c r="G665" s="91" t="s">
        <v>603</v>
      </c>
      <c r="H665" s="119">
        <v>180000</v>
      </c>
      <c r="I665" s="119">
        <v>180000</v>
      </c>
      <c r="J665" s="119">
        <v>180000</v>
      </c>
      <c r="K665" s="114" t="s">
        <v>843</v>
      </c>
      <c r="L665" s="39"/>
      <c r="M665" s="39"/>
      <c r="N665" s="39"/>
    </row>
    <row r="666" spans="1:14" ht="13.5">
      <c r="A666" s="44" t="s">
        <v>623</v>
      </c>
      <c r="B666" s="214">
        <v>31</v>
      </c>
      <c r="C666" s="54" t="s">
        <v>33</v>
      </c>
      <c r="D666" s="54" t="s">
        <v>466</v>
      </c>
      <c r="E666" s="136">
        <v>3241</v>
      </c>
      <c r="F666" s="140" t="s">
        <v>641</v>
      </c>
      <c r="G666" s="91" t="s">
        <v>603</v>
      </c>
      <c r="H666" s="119">
        <v>230000</v>
      </c>
      <c r="I666" s="119">
        <v>230000</v>
      </c>
      <c r="J666" s="119">
        <v>230000</v>
      </c>
      <c r="K666" s="114" t="s">
        <v>843</v>
      </c>
      <c r="L666" s="39"/>
      <c r="M666" s="39"/>
      <c r="N666" s="39"/>
    </row>
    <row r="667" spans="1:14" ht="13.5">
      <c r="A667" s="44" t="s">
        <v>623</v>
      </c>
      <c r="B667" s="214">
        <v>32</v>
      </c>
      <c r="C667" s="54" t="s">
        <v>33</v>
      </c>
      <c r="D667" s="54" t="s">
        <v>467</v>
      </c>
      <c r="E667" s="136">
        <v>3241</v>
      </c>
      <c r="F667" s="140" t="s">
        <v>641</v>
      </c>
      <c r="G667" s="91" t="s">
        <v>603</v>
      </c>
      <c r="H667" s="119">
        <v>200000</v>
      </c>
      <c r="I667" s="119">
        <v>200000</v>
      </c>
      <c r="J667" s="119">
        <v>200000</v>
      </c>
      <c r="K667" s="114" t="s">
        <v>843</v>
      </c>
      <c r="L667" s="39"/>
      <c r="M667" s="39"/>
      <c r="N667" s="39"/>
    </row>
    <row r="668" spans="1:14" ht="13.5">
      <c r="A668" s="44" t="s">
        <v>623</v>
      </c>
      <c r="B668" s="214">
        <v>33</v>
      </c>
      <c r="C668" s="54" t="s">
        <v>33</v>
      </c>
      <c r="D668" s="54" t="s">
        <v>468</v>
      </c>
      <c r="E668" s="136">
        <v>3241</v>
      </c>
      <c r="F668" s="140" t="s">
        <v>641</v>
      </c>
      <c r="G668" s="91" t="s">
        <v>603</v>
      </c>
      <c r="H668" s="119">
        <v>200000</v>
      </c>
      <c r="I668" s="119">
        <v>200000</v>
      </c>
      <c r="J668" s="119">
        <v>200000</v>
      </c>
      <c r="K668" s="114" t="s">
        <v>843</v>
      </c>
      <c r="L668" s="39"/>
      <c r="M668" s="39"/>
      <c r="N668" s="39"/>
    </row>
    <row r="669" spans="1:14" ht="13.5">
      <c r="A669" s="44" t="s">
        <v>623</v>
      </c>
      <c r="B669" s="214">
        <v>34</v>
      </c>
      <c r="C669" s="54" t="s">
        <v>33</v>
      </c>
      <c r="D669" s="54" t="s">
        <v>469</v>
      </c>
      <c r="E669" s="136">
        <v>3241</v>
      </c>
      <c r="F669" s="140" t="s">
        <v>641</v>
      </c>
      <c r="G669" s="91" t="s">
        <v>603</v>
      </c>
      <c r="H669" s="119">
        <v>245000</v>
      </c>
      <c r="I669" s="119">
        <v>245000</v>
      </c>
      <c r="J669" s="119">
        <v>245000</v>
      </c>
      <c r="K669" s="114" t="s">
        <v>843</v>
      </c>
      <c r="L669" s="39"/>
      <c r="M669" s="39"/>
      <c r="N669" s="39"/>
    </row>
    <row r="670" spans="1:14" ht="13.5">
      <c r="A670" s="44" t="s">
        <v>78</v>
      </c>
      <c r="B670" s="106" t="s">
        <v>78</v>
      </c>
      <c r="C670" s="24" t="s">
        <v>35</v>
      </c>
      <c r="D670" s="163" t="s">
        <v>78</v>
      </c>
      <c r="E670" s="72" t="s">
        <v>78</v>
      </c>
      <c r="F670" s="136"/>
      <c r="G670" s="102" t="s">
        <v>78</v>
      </c>
      <c r="H670" s="121">
        <f>SUM(H671:H672)</f>
        <v>80000</v>
      </c>
      <c r="I670" s="121">
        <f>SUM(I671:I672)</f>
        <v>80000</v>
      </c>
      <c r="J670" s="121">
        <f>SUM(J671:J672)</f>
        <v>80000</v>
      </c>
      <c r="K670" s="114" t="s">
        <v>309</v>
      </c>
      <c r="L670" s="39"/>
      <c r="M670" s="39"/>
      <c r="N670" s="39"/>
    </row>
    <row r="671" spans="1:14" ht="13.5">
      <c r="A671" s="44" t="s">
        <v>623</v>
      </c>
      <c r="B671" s="214">
        <v>35</v>
      </c>
      <c r="C671" s="54" t="s">
        <v>35</v>
      </c>
      <c r="D671" s="54" t="s">
        <v>484</v>
      </c>
      <c r="E671" s="136">
        <v>3292</v>
      </c>
      <c r="F671" s="140" t="s">
        <v>641</v>
      </c>
      <c r="G671" s="91" t="s">
        <v>603</v>
      </c>
      <c r="H671" s="119">
        <v>60000</v>
      </c>
      <c r="I671" s="119">
        <v>60000</v>
      </c>
      <c r="J671" s="119">
        <v>60000</v>
      </c>
      <c r="K671" s="114" t="s">
        <v>843</v>
      </c>
      <c r="L671" s="39"/>
      <c r="M671" s="39"/>
      <c r="N671" s="39"/>
    </row>
    <row r="672" spans="1:11" s="224" customFormat="1" ht="27">
      <c r="A672" s="217" t="s">
        <v>623</v>
      </c>
      <c r="B672" s="258">
        <v>36</v>
      </c>
      <c r="C672" s="166" t="s">
        <v>35</v>
      </c>
      <c r="D672" s="193" t="s">
        <v>485</v>
      </c>
      <c r="E672" s="219">
        <v>3292</v>
      </c>
      <c r="F672" s="261" t="s">
        <v>641</v>
      </c>
      <c r="G672" s="154" t="s">
        <v>603</v>
      </c>
      <c r="H672" s="232">
        <v>20000</v>
      </c>
      <c r="I672" s="232">
        <v>20000</v>
      </c>
      <c r="J672" s="232">
        <v>20000</v>
      </c>
      <c r="K672" s="114" t="s">
        <v>843</v>
      </c>
    </row>
    <row r="673" spans="1:14" ht="13.5">
      <c r="A673" s="44" t="s">
        <v>78</v>
      </c>
      <c r="B673" s="99" t="s">
        <v>78</v>
      </c>
      <c r="C673" s="108" t="s">
        <v>488</v>
      </c>
      <c r="D673" s="163" t="s">
        <v>78</v>
      </c>
      <c r="E673" s="72" t="s">
        <v>78</v>
      </c>
      <c r="F673" s="136"/>
      <c r="G673" s="102" t="s">
        <v>78</v>
      </c>
      <c r="H673" s="121">
        <f>SUM(H674:H676)</f>
        <v>180000</v>
      </c>
      <c r="I673" s="121">
        <f>SUM(I674:I676)</f>
        <v>180000</v>
      </c>
      <c r="J673" s="121">
        <f>SUM(J674:J676)</f>
        <v>180000</v>
      </c>
      <c r="K673" s="114" t="s">
        <v>309</v>
      </c>
      <c r="L673" s="39"/>
      <c r="M673" s="39"/>
      <c r="N673" s="39"/>
    </row>
    <row r="674" spans="1:14" ht="13.5">
      <c r="A674" s="44" t="s">
        <v>623</v>
      </c>
      <c r="B674" s="214">
        <v>37</v>
      </c>
      <c r="C674" s="54" t="s">
        <v>490</v>
      </c>
      <c r="D674" s="45" t="s">
        <v>486</v>
      </c>
      <c r="E674" s="136">
        <v>3239</v>
      </c>
      <c r="F674" s="140" t="s">
        <v>641</v>
      </c>
      <c r="G674" s="91" t="s">
        <v>603</v>
      </c>
      <c r="H674" s="119">
        <v>130000</v>
      </c>
      <c r="I674" s="119">
        <v>130000</v>
      </c>
      <c r="J674" s="119">
        <v>130000</v>
      </c>
      <c r="K674" s="114" t="s">
        <v>843</v>
      </c>
      <c r="L674" s="39"/>
      <c r="M674" s="39"/>
      <c r="N674" s="39"/>
    </row>
    <row r="675" spans="1:14" ht="13.5">
      <c r="A675" s="44" t="s">
        <v>623</v>
      </c>
      <c r="B675" s="214">
        <v>38</v>
      </c>
      <c r="C675" s="54" t="s">
        <v>834</v>
      </c>
      <c r="D675" s="45" t="s">
        <v>491</v>
      </c>
      <c r="E675" s="136">
        <v>3221</v>
      </c>
      <c r="F675" s="140" t="s">
        <v>641</v>
      </c>
      <c r="G675" s="91" t="s">
        <v>603</v>
      </c>
      <c r="H675" s="119">
        <v>10000</v>
      </c>
      <c r="I675" s="119">
        <v>10000</v>
      </c>
      <c r="J675" s="119">
        <v>10000</v>
      </c>
      <c r="K675" s="114" t="s">
        <v>843</v>
      </c>
      <c r="L675" s="39"/>
      <c r="M675" s="39"/>
      <c r="N675" s="39"/>
    </row>
    <row r="676" spans="1:14" ht="13.5">
      <c r="A676" s="44" t="s">
        <v>623</v>
      </c>
      <c r="B676" s="214">
        <v>39</v>
      </c>
      <c r="C676" s="54" t="s">
        <v>489</v>
      </c>
      <c r="D676" s="45" t="s">
        <v>835</v>
      </c>
      <c r="E676" s="136">
        <v>3235</v>
      </c>
      <c r="F676" s="140" t="s">
        <v>641</v>
      </c>
      <c r="G676" s="91" t="s">
        <v>603</v>
      </c>
      <c r="H676" s="119">
        <v>40000</v>
      </c>
      <c r="I676" s="119">
        <v>40000</v>
      </c>
      <c r="J676" s="119">
        <v>40000</v>
      </c>
      <c r="K676" s="114" t="s">
        <v>843</v>
      </c>
      <c r="L676" s="39"/>
      <c r="M676" s="39"/>
      <c r="N676" s="39"/>
    </row>
    <row r="677" spans="1:14" ht="27">
      <c r="A677" s="44" t="s">
        <v>78</v>
      </c>
      <c r="B677" s="99" t="s">
        <v>78</v>
      </c>
      <c r="C677" s="24" t="s">
        <v>493</v>
      </c>
      <c r="D677" s="163" t="s">
        <v>78</v>
      </c>
      <c r="E677" s="72" t="s">
        <v>78</v>
      </c>
      <c r="F677" s="141"/>
      <c r="G677" s="102" t="s">
        <v>78</v>
      </c>
      <c r="H677" s="121">
        <f>SUM(H678:H679)</f>
        <v>1400000</v>
      </c>
      <c r="I677" s="121">
        <f>SUM(I678:I679)</f>
        <v>1400000</v>
      </c>
      <c r="J677" s="121">
        <f>SUM(J678:J679)</f>
        <v>1400000</v>
      </c>
      <c r="K677" s="114" t="s">
        <v>309</v>
      </c>
      <c r="L677" s="39"/>
      <c r="M677" s="39"/>
      <c r="N677" s="39"/>
    </row>
    <row r="678" spans="1:11" s="224" customFormat="1" ht="27">
      <c r="A678" s="217" t="s">
        <v>623</v>
      </c>
      <c r="B678" s="258">
        <v>40</v>
      </c>
      <c r="C678" s="225" t="s">
        <v>494</v>
      </c>
      <c r="D678" s="225" t="s">
        <v>497</v>
      </c>
      <c r="E678" s="219">
        <v>3661</v>
      </c>
      <c r="F678" s="261" t="s">
        <v>641</v>
      </c>
      <c r="G678" s="154" t="s">
        <v>603</v>
      </c>
      <c r="H678" s="232">
        <v>900000</v>
      </c>
      <c r="I678" s="232">
        <v>900000</v>
      </c>
      <c r="J678" s="232">
        <v>900000</v>
      </c>
      <c r="K678" s="114" t="s">
        <v>843</v>
      </c>
    </row>
    <row r="679" spans="1:11" s="224" customFormat="1" ht="27">
      <c r="A679" s="217" t="s">
        <v>623</v>
      </c>
      <c r="B679" s="258">
        <v>41</v>
      </c>
      <c r="C679" s="225" t="s">
        <v>494</v>
      </c>
      <c r="D679" s="225" t="s">
        <v>500</v>
      </c>
      <c r="E679" s="219">
        <v>3661</v>
      </c>
      <c r="F679" s="261" t="s">
        <v>641</v>
      </c>
      <c r="G679" s="154" t="s">
        <v>603</v>
      </c>
      <c r="H679" s="232">
        <v>500000</v>
      </c>
      <c r="I679" s="232">
        <v>500000</v>
      </c>
      <c r="J679" s="232">
        <v>500000</v>
      </c>
      <c r="K679" s="114" t="s">
        <v>843</v>
      </c>
    </row>
    <row r="680" spans="1:14" ht="27">
      <c r="A680" s="44" t="s">
        <v>78</v>
      </c>
      <c r="B680" s="99" t="s">
        <v>78</v>
      </c>
      <c r="C680" s="24" t="s">
        <v>496</v>
      </c>
      <c r="D680" s="163" t="s">
        <v>78</v>
      </c>
      <c r="E680" s="105" t="s">
        <v>78</v>
      </c>
      <c r="F680" s="141"/>
      <c r="G680" s="102" t="s">
        <v>78</v>
      </c>
      <c r="H680" s="23">
        <f>SUM(H681:H683)</f>
        <v>15400000</v>
      </c>
      <c r="I680" s="23">
        <f>SUM(I681:I683)</f>
        <v>15400000</v>
      </c>
      <c r="J680" s="23">
        <f>SUM(J681:J683)</f>
        <v>15900000</v>
      </c>
      <c r="K680" s="114" t="s">
        <v>309</v>
      </c>
      <c r="L680" s="39"/>
      <c r="M680" s="39"/>
      <c r="N680" s="39"/>
    </row>
    <row r="681" spans="1:11" s="224" customFormat="1" ht="27">
      <c r="A681" s="217" t="s">
        <v>623</v>
      </c>
      <c r="B681" s="258">
        <v>42</v>
      </c>
      <c r="C681" s="225" t="s">
        <v>836</v>
      </c>
      <c r="D681" s="193" t="s">
        <v>860</v>
      </c>
      <c r="E681" s="227">
        <v>3811</v>
      </c>
      <c r="F681" s="261" t="s">
        <v>641</v>
      </c>
      <c r="G681" s="154" t="s">
        <v>603</v>
      </c>
      <c r="H681" s="232">
        <v>14500000</v>
      </c>
      <c r="I681" s="232">
        <v>14500000</v>
      </c>
      <c r="J681" s="232">
        <v>15000000</v>
      </c>
      <c r="K681" s="114" t="s">
        <v>843</v>
      </c>
    </row>
    <row r="682" spans="1:11" s="224" customFormat="1" ht="27">
      <c r="A682" s="217" t="s">
        <v>623</v>
      </c>
      <c r="B682" s="258">
        <v>43</v>
      </c>
      <c r="C682" s="225" t="s">
        <v>836</v>
      </c>
      <c r="D682" s="225" t="s">
        <v>498</v>
      </c>
      <c r="E682" s="227">
        <v>3811</v>
      </c>
      <c r="F682" s="261" t="s">
        <v>641</v>
      </c>
      <c r="G682" s="154" t="s">
        <v>603</v>
      </c>
      <c r="H682" s="232">
        <v>500000</v>
      </c>
      <c r="I682" s="232">
        <v>500000</v>
      </c>
      <c r="J682" s="232">
        <v>500000</v>
      </c>
      <c r="K682" s="114" t="s">
        <v>843</v>
      </c>
    </row>
    <row r="683" spans="1:11" s="224" customFormat="1" ht="27">
      <c r="A683" s="217" t="s">
        <v>623</v>
      </c>
      <c r="B683" s="258">
        <v>44</v>
      </c>
      <c r="C683" s="225" t="s">
        <v>836</v>
      </c>
      <c r="D683" s="225" t="s">
        <v>499</v>
      </c>
      <c r="E683" s="227">
        <v>3811</v>
      </c>
      <c r="F683" s="261" t="s">
        <v>641</v>
      </c>
      <c r="G683" s="154" t="s">
        <v>603</v>
      </c>
      <c r="H683" s="232">
        <v>400000</v>
      </c>
      <c r="I683" s="232">
        <v>400000</v>
      </c>
      <c r="J683" s="232">
        <v>400000</v>
      </c>
      <c r="K683" s="114" t="s">
        <v>843</v>
      </c>
    </row>
    <row r="684" spans="1:14" ht="13.5">
      <c r="A684" s="44" t="s">
        <v>78</v>
      </c>
      <c r="B684" s="99" t="s">
        <v>78</v>
      </c>
      <c r="C684" s="24" t="s">
        <v>45</v>
      </c>
      <c r="D684" s="163" t="s">
        <v>78</v>
      </c>
      <c r="E684" s="105" t="s">
        <v>78</v>
      </c>
      <c r="F684" s="141"/>
      <c r="G684" s="102" t="s">
        <v>78</v>
      </c>
      <c r="H684" s="23">
        <f>H685</f>
        <v>200000</v>
      </c>
      <c r="I684" s="23">
        <f>I685</f>
        <v>200000</v>
      </c>
      <c r="J684" s="23">
        <f>J685</f>
        <v>200000</v>
      </c>
      <c r="K684" s="114" t="s">
        <v>309</v>
      </c>
      <c r="L684" s="39"/>
      <c r="M684" s="39"/>
      <c r="N684" s="39"/>
    </row>
    <row r="685" spans="1:14" ht="13.5">
      <c r="A685" s="44" t="s">
        <v>623</v>
      </c>
      <c r="B685" s="214">
        <v>45</v>
      </c>
      <c r="C685" s="25" t="s">
        <v>472</v>
      </c>
      <c r="D685" s="25" t="s">
        <v>473</v>
      </c>
      <c r="E685" s="141">
        <v>4222</v>
      </c>
      <c r="F685" s="140" t="s">
        <v>641</v>
      </c>
      <c r="G685" s="91" t="s">
        <v>603</v>
      </c>
      <c r="H685" s="22">
        <v>200000</v>
      </c>
      <c r="I685" s="22">
        <v>200000</v>
      </c>
      <c r="J685" s="22">
        <v>200000</v>
      </c>
      <c r="K685" s="114" t="s">
        <v>843</v>
      </c>
      <c r="L685" s="39"/>
      <c r="M685" s="39"/>
      <c r="N685" s="39"/>
    </row>
    <row r="686" spans="1:14" ht="13.5">
      <c r="A686" s="44" t="s">
        <v>78</v>
      </c>
      <c r="B686" s="99" t="s">
        <v>78</v>
      </c>
      <c r="C686" s="47" t="s">
        <v>73</v>
      </c>
      <c r="D686" s="163" t="s">
        <v>78</v>
      </c>
      <c r="E686" s="105" t="s">
        <v>78</v>
      </c>
      <c r="F686" s="141"/>
      <c r="G686" s="102" t="s">
        <v>78</v>
      </c>
      <c r="H686" s="23">
        <f>H687</f>
        <v>500000</v>
      </c>
      <c r="I686" s="23">
        <f>I687</f>
        <v>500000</v>
      </c>
      <c r="J686" s="23">
        <f>J687</f>
        <v>2000000</v>
      </c>
      <c r="K686" s="114" t="s">
        <v>309</v>
      </c>
      <c r="L686" s="39"/>
      <c r="M686" s="39"/>
      <c r="N686" s="39"/>
    </row>
    <row r="687" spans="1:11" s="224" customFormat="1" ht="27">
      <c r="A687" s="217" t="s">
        <v>623</v>
      </c>
      <c r="B687" s="258">
        <v>46</v>
      </c>
      <c r="C687" s="226" t="s">
        <v>474</v>
      </c>
      <c r="D687" s="226" t="s">
        <v>475</v>
      </c>
      <c r="E687" s="227">
        <v>4223</v>
      </c>
      <c r="F687" s="261" t="s">
        <v>641</v>
      </c>
      <c r="G687" s="154" t="s">
        <v>603</v>
      </c>
      <c r="H687" s="220">
        <v>500000</v>
      </c>
      <c r="I687" s="220">
        <v>500000</v>
      </c>
      <c r="J687" s="220">
        <v>2000000</v>
      </c>
      <c r="K687" s="114" t="s">
        <v>843</v>
      </c>
    </row>
    <row r="688" spans="1:14" ht="13.5">
      <c r="A688" s="44" t="s">
        <v>78</v>
      </c>
      <c r="B688" s="99" t="s">
        <v>78</v>
      </c>
      <c r="C688" s="24" t="s">
        <v>46</v>
      </c>
      <c r="D688" s="163" t="s">
        <v>78</v>
      </c>
      <c r="E688" s="105" t="s">
        <v>78</v>
      </c>
      <c r="F688" s="141"/>
      <c r="G688" s="102" t="s">
        <v>78</v>
      </c>
      <c r="H688" s="23">
        <f>H689</f>
        <v>50000</v>
      </c>
      <c r="I688" s="23">
        <f>I689</f>
        <v>50000</v>
      </c>
      <c r="J688" s="23">
        <f>J689</f>
        <v>50000</v>
      </c>
      <c r="K688" s="114" t="s">
        <v>309</v>
      </c>
      <c r="L688" s="39"/>
      <c r="M688" s="39"/>
      <c r="N688" s="39"/>
    </row>
    <row r="689" spans="1:14" ht="13.5">
      <c r="A689" s="44" t="s">
        <v>623</v>
      </c>
      <c r="B689" s="214">
        <v>47</v>
      </c>
      <c r="C689" s="25" t="s">
        <v>476</v>
      </c>
      <c r="D689" s="46" t="s">
        <v>78</v>
      </c>
      <c r="E689" s="141">
        <v>4227</v>
      </c>
      <c r="F689" s="140" t="s">
        <v>641</v>
      </c>
      <c r="G689" s="91" t="s">
        <v>603</v>
      </c>
      <c r="H689" s="22">
        <v>50000</v>
      </c>
      <c r="I689" s="22">
        <v>50000</v>
      </c>
      <c r="J689" s="22">
        <v>50000</v>
      </c>
      <c r="K689" s="114" t="s">
        <v>843</v>
      </c>
      <c r="L689" s="39"/>
      <c r="M689" s="39"/>
      <c r="N689" s="39"/>
    </row>
    <row r="690" spans="1:14" ht="13.5">
      <c r="A690" s="44" t="s">
        <v>78</v>
      </c>
      <c r="B690" s="99" t="s">
        <v>78</v>
      </c>
      <c r="C690" s="108" t="s">
        <v>47</v>
      </c>
      <c r="D690" s="163" t="s">
        <v>78</v>
      </c>
      <c r="E690" s="72" t="s">
        <v>78</v>
      </c>
      <c r="F690" s="72"/>
      <c r="G690" s="102" t="s">
        <v>78</v>
      </c>
      <c r="H690" s="23">
        <f>H691</f>
        <v>1000000</v>
      </c>
      <c r="I690" s="23">
        <f>I691</f>
        <v>1000000</v>
      </c>
      <c r="J690" s="23">
        <f>J691</f>
        <v>1000000</v>
      </c>
      <c r="K690" s="137" t="s">
        <v>309</v>
      </c>
      <c r="L690" s="39"/>
      <c r="M690" s="39"/>
      <c r="N690" s="39"/>
    </row>
    <row r="691" spans="1:11" s="224" customFormat="1" ht="27">
      <c r="A691" s="217" t="s">
        <v>623</v>
      </c>
      <c r="B691" s="258">
        <v>48</v>
      </c>
      <c r="C691" s="166" t="s">
        <v>477</v>
      </c>
      <c r="D691" s="193" t="s">
        <v>478</v>
      </c>
      <c r="E691" s="219">
        <v>4231</v>
      </c>
      <c r="F691" s="261" t="s">
        <v>641</v>
      </c>
      <c r="G691" s="154" t="s">
        <v>603</v>
      </c>
      <c r="H691" s="220">
        <v>1000000</v>
      </c>
      <c r="I691" s="220">
        <v>1000000</v>
      </c>
      <c r="J691" s="220">
        <v>1000000</v>
      </c>
      <c r="K691" s="114" t="s">
        <v>843</v>
      </c>
    </row>
    <row r="692" spans="1:14" ht="13.5">
      <c r="A692" s="186"/>
      <c r="B692" s="187"/>
      <c r="C692" s="191"/>
      <c r="D692" s="165"/>
      <c r="E692" s="189"/>
      <c r="F692" s="190"/>
      <c r="G692" s="60"/>
      <c r="H692" s="120"/>
      <c r="I692" s="120"/>
      <c r="J692" s="120"/>
      <c r="K692" s="188"/>
      <c r="L692" s="39"/>
      <c r="M692" s="39"/>
      <c r="N692" s="39"/>
    </row>
    <row r="693" spans="1:14" ht="13.5">
      <c r="A693" s="88"/>
      <c r="B693" s="88"/>
      <c r="C693" s="132"/>
      <c r="D693" s="132"/>
      <c r="E693" s="142"/>
      <c r="F693" s="142"/>
      <c r="G693" s="89"/>
      <c r="H693" s="73"/>
      <c r="I693" s="73"/>
      <c r="J693" s="73"/>
      <c r="K693" s="113"/>
      <c r="L693" s="39"/>
      <c r="M693" s="39"/>
      <c r="N693" s="39"/>
    </row>
    <row r="694" spans="1:11" s="224" customFormat="1" ht="15" customHeight="1">
      <c r="A694" s="282" t="s">
        <v>78</v>
      </c>
      <c r="B694" s="272" t="s">
        <v>78</v>
      </c>
      <c r="C694" s="283" t="s">
        <v>5</v>
      </c>
      <c r="D694" s="70" t="s">
        <v>78</v>
      </c>
      <c r="E694" s="275" t="s">
        <v>78</v>
      </c>
      <c r="F694" s="275"/>
      <c r="G694" s="288" t="s">
        <v>251</v>
      </c>
      <c r="H694" s="284">
        <f>H3+H126+H199+H520+H525+H616+H620</f>
        <v>303569302</v>
      </c>
      <c r="I694" s="284">
        <f>I3+I126+I199+I520+I525+I616+I620</f>
        <v>303841835</v>
      </c>
      <c r="J694" s="284">
        <f>J3+J126+J199+J520+J525+J616+J620</f>
        <v>305301998</v>
      </c>
      <c r="K694" s="277"/>
    </row>
    <row r="695" spans="1:11" s="224" customFormat="1" ht="27">
      <c r="A695" s="271" t="s">
        <v>78</v>
      </c>
      <c r="B695" s="272" t="s">
        <v>78</v>
      </c>
      <c r="C695" s="273" t="s">
        <v>839</v>
      </c>
      <c r="D695" s="274" t="s">
        <v>78</v>
      </c>
      <c r="E695" s="275" t="s">
        <v>78</v>
      </c>
      <c r="F695" s="275"/>
      <c r="G695" s="60" t="s">
        <v>298</v>
      </c>
      <c r="H695" s="276">
        <f>SUMIF($G4:$G692,"*-11",H4:H692)</f>
        <v>292741302</v>
      </c>
      <c r="I695" s="276">
        <f>SUMIF($G4:$G692,"*-11",I4:I692)</f>
        <v>296526835</v>
      </c>
      <c r="J695" s="276">
        <f>SUMIF($G4:$G692,"*-11",J4:J692)</f>
        <v>298127998</v>
      </c>
      <c r="K695" s="277"/>
    </row>
    <row r="696" spans="1:11" s="224" customFormat="1" ht="27">
      <c r="A696" s="271" t="s">
        <v>78</v>
      </c>
      <c r="B696" s="272" t="s">
        <v>78</v>
      </c>
      <c r="C696" s="273" t="s">
        <v>838</v>
      </c>
      <c r="D696" s="274" t="s">
        <v>78</v>
      </c>
      <c r="E696" s="275" t="s">
        <v>78</v>
      </c>
      <c r="F696" s="275"/>
      <c r="G696" s="60" t="s">
        <v>264</v>
      </c>
      <c r="H696" s="276">
        <f>SUMIF($G3:$G691,"*-12",H3:H691)</f>
        <v>640000</v>
      </c>
      <c r="I696" s="276">
        <f>SUMIF($G3:$G691,"*-12",I3:I691)</f>
        <v>199000</v>
      </c>
      <c r="J696" s="276">
        <f>SUMIF($G3:$G691,"*-12",J3:J691)</f>
        <v>199000</v>
      </c>
      <c r="K696" s="277"/>
    </row>
    <row r="697" spans="1:11" s="224" customFormat="1" ht="27">
      <c r="A697" s="271" t="s">
        <v>78</v>
      </c>
      <c r="B697" s="272" t="s">
        <v>78</v>
      </c>
      <c r="C697" s="286" t="s">
        <v>920</v>
      </c>
      <c r="D697" s="274" t="s">
        <v>78</v>
      </c>
      <c r="E697" s="275" t="s">
        <v>78</v>
      </c>
      <c r="F697" s="287"/>
      <c r="G697" s="288" t="s">
        <v>919</v>
      </c>
      <c r="H697" s="289">
        <f>H696+H695</f>
        <v>293381302</v>
      </c>
      <c r="I697" s="289">
        <f>I696+I695</f>
        <v>296725835</v>
      </c>
      <c r="J697" s="289">
        <f>J696+J695</f>
        <v>298326998</v>
      </c>
      <c r="K697" s="277"/>
    </row>
    <row r="698" spans="1:11" s="224" customFormat="1" ht="13.5">
      <c r="A698" s="271" t="s">
        <v>78</v>
      </c>
      <c r="B698" s="272" t="s">
        <v>78</v>
      </c>
      <c r="C698" s="273" t="s">
        <v>253</v>
      </c>
      <c r="D698" s="274" t="s">
        <v>78</v>
      </c>
      <c r="E698" s="275" t="s">
        <v>78</v>
      </c>
      <c r="F698" s="275"/>
      <c r="G698" s="60" t="s">
        <v>921</v>
      </c>
      <c r="H698" s="276">
        <f>SUMIF($G3:$G691,"*-43P",H3:H691)</f>
        <v>3500000</v>
      </c>
      <c r="I698" s="276">
        <f>SUMIF($G3:$G691,"*-43P",I3:I691)</f>
        <v>3500000</v>
      </c>
      <c r="J698" s="276">
        <f>SUMIF($G3:$G691,"*-43P",J3:J691)</f>
        <v>3500000</v>
      </c>
      <c r="K698" s="277"/>
    </row>
    <row r="699" spans="1:11" s="224" customFormat="1" ht="13.5">
      <c r="A699" s="271" t="s">
        <v>78</v>
      </c>
      <c r="B699" s="272" t="s">
        <v>78</v>
      </c>
      <c r="C699" s="273" t="s">
        <v>892</v>
      </c>
      <c r="D699" s="274" t="s">
        <v>78</v>
      </c>
      <c r="E699" s="275" t="s">
        <v>78</v>
      </c>
      <c r="F699" s="275"/>
      <c r="G699" s="60" t="s">
        <v>922</v>
      </c>
      <c r="H699" s="276">
        <f>SUMIF($G4:$G692,"*-43Š",H4:H692)</f>
        <v>1335000</v>
      </c>
      <c r="I699" s="276">
        <f>SUMIF($G4:$G692,"*-43Š",I4:I692)</f>
        <v>1024000</v>
      </c>
      <c r="J699" s="276">
        <f>SUMIF($G4:$G692,"*-43Š",J4:J692)</f>
        <v>1016000</v>
      </c>
      <c r="K699" s="277"/>
    </row>
    <row r="700" spans="1:11" s="224" customFormat="1" ht="13.5">
      <c r="A700" s="271" t="s">
        <v>78</v>
      </c>
      <c r="B700" s="272" t="s">
        <v>78</v>
      </c>
      <c r="C700" s="273" t="s">
        <v>254</v>
      </c>
      <c r="D700" s="274"/>
      <c r="E700" s="275" t="s">
        <v>78</v>
      </c>
      <c r="F700" s="275"/>
      <c r="G700" s="60" t="s">
        <v>924</v>
      </c>
      <c r="H700" s="276">
        <f>SUMIF($G4:$G692,"*-31*",H4:H692)</f>
        <v>1029000</v>
      </c>
      <c r="I700" s="276">
        <f>SUMIF($G4:$G692,"*-31*",I4:I692)</f>
        <v>1082000</v>
      </c>
      <c r="J700" s="276">
        <f>SUMIF($G4:$G692,"*-31*",J4:J692)</f>
        <v>1037000</v>
      </c>
      <c r="K700" s="277"/>
    </row>
    <row r="701" spans="1:11" s="224" customFormat="1" ht="27">
      <c r="A701" s="278" t="s">
        <v>78</v>
      </c>
      <c r="B701" s="279" t="s">
        <v>78</v>
      </c>
      <c r="C701" s="273" t="s">
        <v>252</v>
      </c>
      <c r="D701" s="274" t="s">
        <v>78</v>
      </c>
      <c r="E701" s="275" t="s">
        <v>78</v>
      </c>
      <c r="F701" s="275"/>
      <c r="G701" s="60" t="s">
        <v>923</v>
      </c>
      <c r="H701" s="276">
        <f>SUMIF($G4:$G692,"*-61*",H4:H692)</f>
        <v>301000</v>
      </c>
      <c r="I701" s="276">
        <f>SUMIF($G4:$G692,"*-61*",I4:I692)</f>
        <v>384000</v>
      </c>
      <c r="J701" s="276">
        <f>SUMIF($G4:$G692,"*-61*",J4:J692)</f>
        <v>296000</v>
      </c>
      <c r="K701" s="277"/>
    </row>
    <row r="702" spans="1:11" s="224" customFormat="1" ht="13.5">
      <c r="A702" s="271" t="s">
        <v>78</v>
      </c>
      <c r="B702" s="280" t="s">
        <v>78</v>
      </c>
      <c r="C702" s="273" t="s">
        <v>382</v>
      </c>
      <c r="D702" s="281" t="s">
        <v>78</v>
      </c>
      <c r="E702" s="275" t="s">
        <v>78</v>
      </c>
      <c r="F702" s="275"/>
      <c r="G702" s="60" t="s">
        <v>925</v>
      </c>
      <c r="H702" s="276">
        <f>SUMIF($G5:$G702,"*-5*",H5:H702)</f>
        <v>4023000</v>
      </c>
      <c r="I702" s="276">
        <f>SUMIF($G5:$G702,"*-5*",I5:I702)</f>
        <v>1126000</v>
      </c>
      <c r="J702" s="276">
        <f>SUMIF($G5:$G702,"*-5*",J5:J702)</f>
        <v>1126000</v>
      </c>
      <c r="K702" s="277"/>
    </row>
    <row r="703" spans="3:14" ht="13.5">
      <c r="C703" s="133"/>
      <c r="L703" s="39"/>
      <c r="M703" s="39"/>
      <c r="N703" s="39"/>
    </row>
    <row r="704" spans="5:14" ht="13.5">
      <c r="E704" s="178"/>
      <c r="G704" s="134"/>
      <c r="L704" s="39"/>
      <c r="M704" s="39"/>
      <c r="N704" s="39"/>
    </row>
    <row r="705" spans="1:14" ht="16.5">
      <c r="A705" s="98" t="s">
        <v>936</v>
      </c>
      <c r="B705" s="20"/>
      <c r="C705" s="19"/>
      <c r="D705" s="19"/>
      <c r="E705" s="93"/>
      <c r="H705" s="292" t="s">
        <v>635</v>
      </c>
      <c r="I705" s="292"/>
      <c r="J705" s="292"/>
      <c r="L705" s="39"/>
      <c r="M705" s="39"/>
      <c r="N705" s="39"/>
    </row>
    <row r="706" spans="1:14" ht="16.5" customHeight="1">
      <c r="A706" s="98" t="s">
        <v>937</v>
      </c>
      <c r="B706" s="185"/>
      <c r="C706" s="19"/>
      <c r="D706" s="66"/>
      <c r="E706" s="93"/>
      <c r="G706" s="62"/>
      <c r="H706" s="304" t="s">
        <v>636</v>
      </c>
      <c r="I706" s="304"/>
      <c r="J706" s="304"/>
      <c r="L706" s="39"/>
      <c r="M706" s="39"/>
      <c r="N706" s="39"/>
    </row>
    <row r="707" spans="1:14" ht="13.5" customHeight="1">
      <c r="A707" s="98" t="s">
        <v>938</v>
      </c>
      <c r="B707" s="92"/>
      <c r="C707" s="39"/>
      <c r="D707" s="39"/>
      <c r="E707" s="39"/>
      <c r="F707" s="34"/>
      <c r="G707" s="34"/>
      <c r="H707" s="212"/>
      <c r="I707" s="212"/>
      <c r="J707" s="212"/>
      <c r="L707" s="39"/>
      <c r="M707" s="39"/>
      <c r="N707" s="39"/>
    </row>
    <row r="708" spans="1:14" ht="16.5">
      <c r="A708" s="21"/>
      <c r="B708" s="92"/>
      <c r="C708" s="39"/>
      <c r="D708" s="39"/>
      <c r="E708" s="39"/>
      <c r="F708" s="80"/>
      <c r="G708" s="80"/>
      <c r="H708" s="19"/>
      <c r="I708" s="19"/>
      <c r="J708" s="93"/>
      <c r="K708" s="80"/>
      <c r="L708" s="39"/>
      <c r="M708" s="39"/>
      <c r="N708" s="39"/>
    </row>
    <row r="709" spans="1:14" ht="14.25" customHeight="1">
      <c r="A709" s="211"/>
      <c r="B709" s="1"/>
      <c r="C709" s="39"/>
      <c r="D709" s="39"/>
      <c r="E709" s="39"/>
      <c r="F709" s="80"/>
      <c r="G709" s="80"/>
      <c r="H709" s="302" t="s">
        <v>934</v>
      </c>
      <c r="I709" s="302"/>
      <c r="J709" s="302"/>
      <c r="K709" s="79"/>
      <c r="L709" s="39"/>
      <c r="M709" s="39"/>
      <c r="N709" s="39"/>
    </row>
    <row r="710" spans="1:14" ht="16.5">
      <c r="A710" s="21"/>
      <c r="B710" s="1"/>
      <c r="C710" s="39"/>
      <c r="D710" s="39"/>
      <c r="E710" s="39"/>
      <c r="F710" s="80"/>
      <c r="G710" s="80"/>
      <c r="H710" s="302" t="s">
        <v>935</v>
      </c>
      <c r="I710" s="302"/>
      <c r="J710" s="302"/>
      <c r="K710" s="79"/>
      <c r="L710" s="39"/>
      <c r="M710" s="39"/>
      <c r="N710" s="39"/>
    </row>
    <row r="711" spans="2:14" ht="16.5">
      <c r="B711" s="1"/>
      <c r="C711" s="39"/>
      <c r="D711" s="39"/>
      <c r="E711" s="39"/>
      <c r="F711" s="80"/>
      <c r="G711" s="80"/>
      <c r="H711" s="124"/>
      <c r="I711" s="124"/>
      <c r="J711" s="124"/>
      <c r="K711" s="79"/>
      <c r="L711" s="39"/>
      <c r="M711" s="39"/>
      <c r="N711" s="39"/>
    </row>
    <row r="712" spans="2:14" ht="16.5">
      <c r="B712" s="1"/>
      <c r="C712" s="19"/>
      <c r="D712" s="19"/>
      <c r="E712" s="93"/>
      <c r="F712" s="80"/>
      <c r="G712" s="80"/>
      <c r="H712" s="124"/>
      <c r="I712" s="124"/>
      <c r="J712" s="124"/>
      <c r="K712" s="79"/>
      <c r="L712" s="39"/>
      <c r="M712" s="39"/>
      <c r="N712" s="39"/>
    </row>
    <row r="713" spans="1:14" ht="16.5">
      <c r="A713" s="39"/>
      <c r="B713" s="1"/>
      <c r="C713" s="19"/>
      <c r="D713" s="19"/>
      <c r="E713" s="93"/>
      <c r="L713" s="39"/>
      <c r="M713" s="39"/>
      <c r="N713" s="39"/>
    </row>
    <row r="714" spans="3:14" ht="13.5">
      <c r="C714" s="79"/>
      <c r="L714" s="39"/>
      <c r="M714" s="39"/>
      <c r="N714" s="39"/>
    </row>
    <row r="715" spans="3:14" ht="13.5">
      <c r="C715" s="79"/>
      <c r="L715" s="39"/>
      <c r="M715" s="39"/>
      <c r="N715" s="39"/>
    </row>
    <row r="716" spans="3:14" ht="15.75">
      <c r="C716" s="171"/>
      <c r="G716" s="55"/>
      <c r="L716" s="39"/>
      <c r="M716" s="39"/>
      <c r="N716" s="39"/>
    </row>
    <row r="717" spans="3:14" ht="15.75">
      <c r="C717" s="172"/>
      <c r="G717" s="55"/>
      <c r="L717" s="39"/>
      <c r="M717" s="39"/>
      <c r="N717" s="39"/>
    </row>
    <row r="718" spans="1:14" ht="13.5">
      <c r="A718" s="39"/>
      <c r="B718" s="39"/>
      <c r="C718" s="133"/>
      <c r="D718" s="39"/>
      <c r="E718" s="39"/>
      <c r="F718" s="39"/>
      <c r="H718" s="39"/>
      <c r="I718" s="39"/>
      <c r="J718" s="39"/>
      <c r="K718" s="39"/>
      <c r="L718" s="39"/>
      <c r="M718" s="39"/>
      <c r="N718" s="39"/>
    </row>
  </sheetData>
  <sheetProtection/>
  <autoFilter ref="A2:K691"/>
  <mergeCells count="12">
    <mergeCell ref="L552:N552"/>
    <mergeCell ref="H705:J705"/>
    <mergeCell ref="H706:J706"/>
    <mergeCell ref="L553:N553"/>
    <mergeCell ref="H710:J710"/>
    <mergeCell ref="L529:M529"/>
    <mergeCell ref="L548:M548"/>
    <mergeCell ref="L560:N560"/>
    <mergeCell ref="L555:M555"/>
    <mergeCell ref="L563:N563"/>
    <mergeCell ref="H709:J709"/>
    <mergeCell ref="L550:N5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headerFooter>
    <oddFooter>&amp;R&amp;P/&amp;N</oddFooter>
  </headerFooter>
  <rowBreaks count="2" manualBreakCount="2">
    <brk id="679" max="10" man="1"/>
    <brk id="7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Mbroz</dc:creator>
  <cp:keywords/>
  <dc:description/>
  <cp:lastModifiedBy>vbacic</cp:lastModifiedBy>
  <cp:lastPrinted>2020-01-24T14:45:08Z</cp:lastPrinted>
  <dcterms:created xsi:type="dcterms:W3CDTF">2014-11-04T22:30:23Z</dcterms:created>
  <dcterms:modified xsi:type="dcterms:W3CDTF">2024-02-26T13:42:14Z</dcterms:modified>
  <cp:category/>
  <cp:version/>
  <cp:contentType/>
  <cp:contentStatus/>
</cp:coreProperties>
</file>